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сведения'!$A$1:$B$103</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R57" i="29" l="1"/>
  <c r="S57" i="29" s="1"/>
  <c r="R50" i="29"/>
  <c r="S64" i="29"/>
  <c r="S63" i="29"/>
  <c r="S62" i="29"/>
  <c r="S61" i="29"/>
  <c r="S60" i="29"/>
  <c r="S59" i="29"/>
  <c r="S58" i="29"/>
  <c r="S56" i="29"/>
  <c r="S55" i="29"/>
  <c r="S54" i="29"/>
  <c r="S53" i="29"/>
  <c r="S52" i="29"/>
  <c r="S51" i="29"/>
  <c r="S50" i="29"/>
  <c r="S49" i="29"/>
  <c r="S48" i="29"/>
  <c r="S47" i="29"/>
  <c r="S46" i="29"/>
  <c r="S45" i="29"/>
  <c r="S44" i="29"/>
  <c r="S43" i="29"/>
  <c r="S42" i="29"/>
  <c r="S41" i="29"/>
  <c r="S40" i="29"/>
  <c r="S39" i="29"/>
  <c r="S38" i="29"/>
  <c r="S37" i="29"/>
  <c r="S36" i="29"/>
  <c r="S35" i="29"/>
  <c r="S34" i="29"/>
  <c r="S33" i="29"/>
  <c r="S32" i="29"/>
  <c r="S31" i="29"/>
  <c r="S26" i="29"/>
  <c r="S27" i="29"/>
  <c r="S28" i="29"/>
  <c r="S29" i="29"/>
  <c r="S25" i="29"/>
  <c r="F26" i="29"/>
  <c r="F27" i="29"/>
  <c r="F28" i="29"/>
  <c r="F29"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25" i="29"/>
  <c r="O31" i="29" l="1"/>
  <c r="N50" i="29" l="1"/>
  <c r="N57" i="29" l="1"/>
  <c r="B29" i="27"/>
  <c r="B27" i="27"/>
  <c r="B94" i="27"/>
  <c r="B60" i="27"/>
  <c r="B22" i="27"/>
  <c r="A15" i="27"/>
  <c r="A12" i="27"/>
  <c r="A9" i="27"/>
  <c r="A5" i="27"/>
  <c r="B80" i="27"/>
  <c r="B79" i="27" s="1"/>
  <c r="B72" i="27"/>
  <c r="B50" i="27"/>
  <c r="B47" i="27"/>
  <c r="B44" i="27"/>
  <c r="B42" i="27"/>
  <c r="B41" i="27"/>
  <c r="B36" i="27"/>
  <c r="B35" i="27"/>
  <c r="B78" i="27" s="1"/>
  <c r="B77" i="27" s="1"/>
  <c r="B33" i="27"/>
  <c r="B32" i="27" s="1"/>
  <c r="B56" i="27"/>
  <c r="B21" i="27"/>
  <c r="C30" i="29"/>
  <c r="C52" i="29" s="1"/>
  <c r="C50" i="29"/>
  <c r="C57" i="29" s="1"/>
  <c r="C24" i="29"/>
  <c r="I50" i="25" l="1"/>
  <c r="B30" i="27"/>
  <c r="B67" i="27"/>
  <c r="B70" i="27"/>
  <c r="B34" i="27"/>
  <c r="B43" i="27"/>
  <c r="B64" i="27"/>
  <c r="B74" i="27"/>
  <c r="B52" i="27"/>
  <c r="B38" i="27"/>
  <c r="I49" i="25" l="1"/>
  <c r="I47" i="25"/>
  <c r="I53" i="25"/>
  <c r="W85" i="37"/>
  <c r="V85" i="37"/>
  <c r="W84" i="37"/>
  <c r="V84" i="37"/>
  <c r="U83" i="37"/>
  <c r="W83" i="37" s="1"/>
  <c r="T83" i="37"/>
  <c r="V83" i="37" s="1"/>
  <c r="S83" i="37"/>
  <c r="R83" i="37"/>
  <c r="Q83" i="37"/>
  <c r="P83" i="37"/>
  <c r="O83" i="37"/>
  <c r="N83" i="37"/>
  <c r="M83" i="37"/>
  <c r="L83" i="37"/>
  <c r="K83" i="37"/>
  <c r="J83" i="37"/>
  <c r="W82" i="37"/>
  <c r="U82" i="37"/>
  <c r="T82" i="37"/>
  <c r="S82" i="37"/>
  <c r="R82" i="37"/>
  <c r="V82" i="37" s="1"/>
  <c r="Q82" i="37"/>
  <c r="P82" i="37"/>
  <c r="O82" i="37"/>
  <c r="N82" i="37"/>
  <c r="M82" i="37"/>
  <c r="L82" i="37"/>
  <c r="K82" i="37"/>
  <c r="J82" i="37"/>
  <c r="U81" i="37"/>
  <c r="W81" i="37" s="1"/>
  <c r="T81" i="37"/>
  <c r="V81" i="37" s="1"/>
  <c r="S81" i="37"/>
  <c r="R81" i="37"/>
  <c r="Q81" i="37"/>
  <c r="P81" i="37"/>
  <c r="O81" i="37"/>
  <c r="N81" i="37"/>
  <c r="M81" i="37"/>
  <c r="L81" i="37"/>
  <c r="K81" i="37"/>
  <c r="J81" i="37"/>
  <c r="U80" i="37"/>
  <c r="T80" i="37"/>
  <c r="S80" i="37"/>
  <c r="R80" i="37"/>
  <c r="V80" i="37" s="1"/>
  <c r="Q80" i="37"/>
  <c r="P80" i="37"/>
  <c r="O80" i="37"/>
  <c r="W80" i="37" s="1"/>
  <c r="N80" i="37"/>
  <c r="M80" i="37"/>
  <c r="L80" i="37"/>
  <c r="K80" i="37"/>
  <c r="J80" i="37"/>
  <c r="U79" i="37"/>
  <c r="W79" i="37" s="1"/>
  <c r="T79" i="37"/>
  <c r="V79" i="37" s="1"/>
  <c r="S79" i="37"/>
  <c r="R79" i="37"/>
  <c r="Q79" i="37"/>
  <c r="P79" i="37"/>
  <c r="O79" i="37"/>
  <c r="N79" i="37"/>
  <c r="M79" i="37"/>
  <c r="L79" i="37"/>
  <c r="K79" i="37"/>
  <c r="J79" i="37"/>
  <c r="U78" i="37"/>
  <c r="T78" i="37"/>
  <c r="S78" i="37"/>
  <c r="R78" i="37"/>
  <c r="V78" i="37" s="1"/>
  <c r="Q78" i="37"/>
  <c r="P78" i="37"/>
  <c r="O78" i="37"/>
  <c r="W78" i="37" s="1"/>
  <c r="N78" i="37"/>
  <c r="M78" i="37"/>
  <c r="L78" i="37"/>
  <c r="K78" i="37"/>
  <c r="J78" i="37"/>
  <c r="U77" i="37"/>
  <c r="W77" i="37" s="1"/>
  <c r="T77" i="37"/>
  <c r="V77" i="37" s="1"/>
  <c r="S77" i="37"/>
  <c r="R77" i="37"/>
  <c r="Q77" i="37"/>
  <c r="P77" i="37"/>
  <c r="O77" i="37"/>
  <c r="N77" i="37"/>
  <c r="M77" i="37"/>
  <c r="L77" i="37"/>
  <c r="K77" i="37"/>
  <c r="J77" i="37"/>
  <c r="U76" i="37"/>
  <c r="T76" i="37"/>
  <c r="S76" i="37"/>
  <c r="W76" i="37" s="1"/>
  <c r="R76" i="37"/>
  <c r="V76" i="37" s="1"/>
  <c r="Q76" i="37"/>
  <c r="P76" i="37"/>
  <c r="O76" i="37"/>
  <c r="N76" i="37"/>
  <c r="M76" i="37"/>
  <c r="L76" i="37"/>
  <c r="K76" i="37"/>
  <c r="J76" i="37"/>
  <c r="U75" i="37"/>
  <c r="W75" i="37" s="1"/>
  <c r="T75" i="37"/>
  <c r="V75" i="37" s="1"/>
  <c r="S75" i="37"/>
  <c r="R75" i="37"/>
  <c r="Q75" i="37"/>
  <c r="P75" i="37"/>
  <c r="O75" i="37"/>
  <c r="N75" i="37"/>
  <c r="M75" i="37"/>
  <c r="L75" i="37"/>
  <c r="K75" i="37"/>
  <c r="J75" i="37"/>
  <c r="U74" i="37"/>
  <c r="T74" i="37"/>
  <c r="S74" i="37"/>
  <c r="W74" i="37" s="1"/>
  <c r="R74" i="37"/>
  <c r="V74" i="37" s="1"/>
  <c r="Q74" i="37"/>
  <c r="P74" i="37"/>
  <c r="O74" i="37"/>
  <c r="N74" i="37"/>
  <c r="M74" i="37"/>
  <c r="L74" i="37"/>
  <c r="K74" i="37"/>
  <c r="J74" i="37"/>
  <c r="U73" i="37"/>
  <c r="W73" i="37" s="1"/>
  <c r="T73" i="37"/>
  <c r="V73" i="37" s="1"/>
  <c r="S73" i="37"/>
  <c r="R73" i="37"/>
  <c r="Q73" i="37"/>
  <c r="P73" i="37"/>
  <c r="O73" i="37"/>
  <c r="N73" i="37"/>
  <c r="M73" i="37"/>
  <c r="L73" i="37"/>
  <c r="K73" i="37"/>
  <c r="J73" i="37"/>
  <c r="U72" i="37"/>
  <c r="U88" i="37" s="1"/>
  <c r="U89" i="37" s="1"/>
  <c r="T72" i="37"/>
  <c r="T88" i="37" s="1"/>
  <c r="T89" i="37" s="1"/>
  <c r="S72" i="37"/>
  <c r="S88" i="37" s="1"/>
  <c r="S89" i="37" s="1"/>
  <c r="R72" i="37"/>
  <c r="R88" i="37" s="1"/>
  <c r="R89" i="37" s="1"/>
  <c r="Q72" i="37"/>
  <c r="Q88" i="37" s="1"/>
  <c r="Q89" i="37" s="1"/>
  <c r="P72" i="37"/>
  <c r="P88" i="37" s="1"/>
  <c r="P89" i="37" s="1"/>
  <c r="O72" i="37"/>
  <c r="O88" i="37" s="1"/>
  <c r="O89" i="37" s="1"/>
  <c r="N72" i="37"/>
  <c r="N88" i="37" s="1"/>
  <c r="N89" i="37" s="1"/>
  <c r="M72" i="37"/>
  <c r="M88" i="37" s="1"/>
  <c r="M89" i="37" s="1"/>
  <c r="L72" i="37"/>
  <c r="L88" i="37" s="1"/>
  <c r="L89" i="37" s="1"/>
  <c r="K72" i="37"/>
  <c r="K88" i="37" s="1"/>
  <c r="K89" i="37" s="1"/>
  <c r="J72" i="37"/>
  <c r="J88" i="37" s="1"/>
  <c r="J89" i="37" s="1"/>
  <c r="T61" i="37"/>
  <c r="R61" i="37"/>
  <c r="P61" i="37"/>
  <c r="N61" i="37"/>
  <c r="L61" i="37"/>
  <c r="V61" i="37" s="1"/>
  <c r="V56" i="37"/>
  <c r="V53" i="37"/>
  <c r="T53" i="37"/>
  <c r="R53" i="37"/>
  <c r="P53" i="37"/>
  <c r="N53" i="37"/>
  <c r="L53" i="37"/>
  <c r="T52" i="37"/>
  <c r="R52" i="37"/>
  <c r="P52" i="37"/>
  <c r="N52" i="37"/>
  <c r="L52" i="37"/>
  <c r="V52" i="37" s="1"/>
  <c r="T51" i="37"/>
  <c r="R51" i="37"/>
  <c r="P51" i="37"/>
  <c r="N51" i="37"/>
  <c r="V51" i="37" s="1"/>
  <c r="L51" i="37"/>
  <c r="U46" i="37"/>
  <c r="T46" i="37"/>
  <c r="S46" i="37"/>
  <c r="R46" i="37"/>
  <c r="Q46" i="37"/>
  <c r="P46" i="37"/>
  <c r="O46" i="37"/>
  <c r="N46" i="37"/>
  <c r="M46" i="37"/>
  <c r="L46" i="37"/>
  <c r="K46" i="37"/>
  <c r="J46" i="37"/>
  <c r="W41" i="37"/>
  <c r="V41" i="37"/>
  <c r="W40" i="37"/>
  <c r="V40" i="37"/>
  <c r="W39" i="37"/>
  <c r="V39" i="37"/>
  <c r="W38" i="37"/>
  <c r="V38" i="37"/>
  <c r="W37" i="37"/>
  <c r="V37" i="37"/>
  <c r="W36" i="37"/>
  <c r="V36" i="37"/>
  <c r="W35" i="37"/>
  <c r="V35" i="37"/>
  <c r="W34" i="37"/>
  <c r="V34" i="37"/>
  <c r="W33" i="37"/>
  <c r="V33" i="37"/>
  <c r="W32" i="37"/>
  <c r="V32" i="37"/>
  <c r="W31" i="37"/>
  <c r="V31" i="37"/>
  <c r="W30" i="37"/>
  <c r="W46" i="37" s="1"/>
  <c r="V30" i="37"/>
  <c r="V46" i="37" s="1"/>
  <c r="U25" i="37"/>
  <c r="T25" i="37"/>
  <c r="V25" i="37" s="1"/>
  <c r="S25" i="37"/>
  <c r="W25" i="37" s="1"/>
  <c r="R25" i="37"/>
  <c r="Q25" i="37"/>
  <c r="P25" i="37"/>
  <c r="O25" i="37"/>
  <c r="N25" i="37"/>
  <c r="M25" i="37"/>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V9" i="37"/>
  <c r="C40" i="7"/>
  <c r="V72" i="37" l="1"/>
  <c r="V88" i="37" s="1"/>
  <c r="V89" i="37" s="1"/>
  <c r="W72" i="37"/>
  <c r="W88" i="37" s="1"/>
  <c r="W89" i="37" s="1"/>
  <c r="AD36" i="5" l="1"/>
  <c r="AE36" i="5" s="1"/>
  <c r="AD35" i="5"/>
  <c r="AE35" i="5" s="1"/>
  <c r="O30" i="29" l="1"/>
  <c r="O24" i="29"/>
  <c r="M30" i="29"/>
  <c r="N30" i="29"/>
  <c r="D30" i="29" l="1"/>
  <c r="G30" i="29"/>
  <c r="H30" i="29"/>
  <c r="I30" i="29"/>
  <c r="J30" i="29"/>
  <c r="K30" i="29"/>
  <c r="P30" i="29"/>
  <c r="Q30" i="29"/>
  <c r="R30" i="29"/>
  <c r="S30" i="29"/>
  <c r="AD29" i="5" l="1"/>
  <c r="AE29" i="5" s="1"/>
  <c r="AD26" i="5"/>
  <c r="D26" i="5"/>
  <c r="D29" i="5" s="1"/>
  <c r="D35" i="5" s="1"/>
  <c r="D36" i="5" s="1"/>
  <c r="R29" i="5"/>
  <c r="AC26" i="5"/>
  <c r="AB26" i="5"/>
  <c r="R26" i="5"/>
  <c r="L26" i="5"/>
  <c r="L29" i="5" s="1"/>
  <c r="L35" i="5" s="1"/>
  <c r="L36" i="5" s="1"/>
  <c r="AE26" i="5" l="1"/>
  <c r="AD41" i="5"/>
  <c r="J24" i="29" l="1"/>
  <c r="E42" i="29" l="1"/>
  <c r="A15" i="38" l="1"/>
  <c r="A9" i="38"/>
  <c r="A12" i="38"/>
  <c r="A7" i="38"/>
  <c r="A5" i="38"/>
  <c r="C91" i="38"/>
  <c r="D91" i="38" s="1"/>
  <c r="E91" i="38" s="1"/>
  <c r="F91" i="38" s="1"/>
  <c r="G91" i="38" s="1"/>
  <c r="H91" i="38" s="1"/>
  <c r="I91" i="38" s="1"/>
  <c r="B85" i="38"/>
  <c r="B76" i="38"/>
  <c r="B74" i="38"/>
  <c r="C73" i="38"/>
  <c r="C85" i="38" s="1"/>
  <c r="A62" i="38"/>
  <c r="B60" i="38"/>
  <c r="C58" i="38"/>
  <c r="C74" i="38" s="1"/>
  <c r="B52" i="38"/>
  <c r="B49" i="38"/>
  <c r="C49" i="38" s="1"/>
  <c r="D49" i="38" s="1"/>
  <c r="E49" i="38" s="1"/>
  <c r="F49" i="38" s="1"/>
  <c r="G49" i="38" s="1"/>
  <c r="H49" i="38" s="1"/>
  <c r="I49" i="38" s="1"/>
  <c r="B47" i="38"/>
  <c r="B45" i="38"/>
  <c r="B46" i="38" s="1"/>
  <c r="C47" i="38" l="1"/>
  <c r="C61" i="38" s="1"/>
  <c r="C52" i="38"/>
  <c r="D58" i="38"/>
  <c r="D74" i="38" s="1"/>
  <c r="D73" i="38"/>
  <c r="D85" i="38" s="1"/>
  <c r="B59" i="38"/>
  <c r="B80" i="38" s="1"/>
  <c r="D52" i="38" l="1"/>
  <c r="E73" i="38"/>
  <c r="F73" i="38" s="1"/>
  <c r="E58" i="38"/>
  <c r="E74" i="38" s="1"/>
  <c r="D47" i="38"/>
  <c r="D61" i="38" s="1"/>
  <c r="B66" i="38"/>
  <c r="B68" i="38" s="1"/>
  <c r="B75" i="38" s="1"/>
  <c r="E85" i="38"/>
  <c r="F58" i="38"/>
  <c r="E47" i="38" l="1"/>
  <c r="E61" i="38" s="1"/>
  <c r="E52" i="38"/>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H59" i="38" l="1"/>
  <c r="I59" i="38" l="1"/>
  <c r="I80" i="38" s="1"/>
  <c r="S24" i="29" l="1"/>
  <c r="R24" i="29"/>
  <c r="Q24" i="29"/>
  <c r="P24" i="29"/>
  <c r="N24" i="29"/>
  <c r="M24" i="29"/>
  <c r="K24" i="29"/>
  <c r="I24" i="29"/>
  <c r="A14" i="29" l="1"/>
  <c r="A11" i="29"/>
  <c r="A4" i="29"/>
  <c r="U64" i="29"/>
  <c r="T64" i="29"/>
  <c r="E64" i="29"/>
  <c r="F64" i="29" s="1"/>
  <c r="U63" i="29"/>
  <c r="T63" i="29"/>
  <c r="E63" i="29"/>
  <c r="U62" i="29"/>
  <c r="T62" i="29"/>
  <c r="E62" i="29"/>
  <c r="U61" i="29"/>
  <c r="T61" i="29"/>
  <c r="E61" i="29"/>
  <c r="U60" i="29"/>
  <c r="T60" i="29"/>
  <c r="E60" i="29"/>
  <c r="U59" i="29"/>
  <c r="T59" i="29"/>
  <c r="U58" i="29"/>
  <c r="T58" i="29"/>
  <c r="U57" i="29"/>
  <c r="U56" i="29"/>
  <c r="T56" i="29"/>
  <c r="E56" i="29"/>
  <c r="U55" i="29"/>
  <c r="T55" i="29"/>
  <c r="E55" i="29"/>
  <c r="U54" i="29"/>
  <c r="T54" i="29"/>
  <c r="E54" i="29"/>
  <c r="U53" i="29"/>
  <c r="T53" i="29"/>
  <c r="E53" i="29"/>
  <c r="U52" i="29"/>
  <c r="D52" i="29"/>
  <c r="U51" i="29"/>
  <c r="T51" i="29"/>
  <c r="U50" i="29"/>
  <c r="T50" i="29"/>
  <c r="U49" i="29"/>
  <c r="T49" i="29"/>
  <c r="E49" i="29"/>
  <c r="U48" i="29"/>
  <c r="T48" i="29"/>
  <c r="E48" i="29"/>
  <c r="U47" i="29"/>
  <c r="T47" i="29"/>
  <c r="E47" i="29"/>
  <c r="U46" i="29"/>
  <c r="T46" i="29"/>
  <c r="E46" i="29"/>
  <c r="U45" i="29"/>
  <c r="T45" i="29"/>
  <c r="E45" i="29"/>
  <c r="U44" i="29"/>
  <c r="T44" i="29"/>
  <c r="E44" i="29"/>
  <c r="U43" i="29"/>
  <c r="T43" i="29"/>
  <c r="U42" i="29"/>
  <c r="T42" i="29"/>
  <c r="U41" i="29"/>
  <c r="T41" i="29"/>
  <c r="E41" i="29"/>
  <c r="U40" i="29"/>
  <c r="T40" i="29"/>
  <c r="E40" i="29"/>
  <c r="U39" i="29"/>
  <c r="T39" i="29"/>
  <c r="E39" i="29"/>
  <c r="U38" i="29"/>
  <c r="T38" i="29"/>
  <c r="E38" i="29"/>
  <c r="U37" i="29"/>
  <c r="T37" i="29"/>
  <c r="E37" i="29"/>
  <c r="U36" i="29"/>
  <c r="T36" i="29"/>
  <c r="E36" i="29"/>
  <c r="U35" i="29"/>
  <c r="T35" i="29"/>
  <c r="U34" i="29"/>
  <c r="T34" i="29"/>
  <c r="E34" i="29"/>
  <c r="U33" i="29"/>
  <c r="T33" i="29"/>
  <c r="E33" i="29"/>
  <c r="U32" i="29"/>
  <c r="T32" i="29"/>
  <c r="G52" i="29"/>
  <c r="E32" i="29"/>
  <c r="U31" i="29"/>
  <c r="T31" i="29"/>
  <c r="E31" i="29"/>
  <c r="U30" i="29"/>
  <c r="C49" i="7" s="1"/>
  <c r="U29" i="29"/>
  <c r="T29" i="29"/>
  <c r="G24" i="29"/>
  <c r="E29" i="29"/>
  <c r="U28" i="29"/>
  <c r="T28" i="29"/>
  <c r="E28" i="29"/>
  <c r="U27" i="29"/>
  <c r="T27" i="29"/>
  <c r="E27" i="29"/>
  <c r="U26" i="29"/>
  <c r="T26" i="29"/>
  <c r="E26" i="29"/>
  <c r="U25" i="29"/>
  <c r="T25" i="29"/>
  <c r="E25" i="29"/>
  <c r="D24" i="29"/>
  <c r="A5" i="30"/>
  <c r="A12" i="6"/>
  <c r="E30" i="29" l="1"/>
  <c r="T52" i="29"/>
  <c r="B81" i="38"/>
  <c r="B79" i="38" s="1"/>
  <c r="B25" i="38"/>
  <c r="E24" i="29"/>
  <c r="E57" i="29"/>
  <c r="H24" i="29"/>
  <c r="T24" i="29" s="1"/>
  <c r="T30" i="29"/>
  <c r="E50" i="29"/>
  <c r="F24" i="29"/>
  <c r="T57" i="29"/>
  <c r="U24" i="29"/>
  <c r="C48" i="7" s="1"/>
  <c r="E52" i="29" l="1"/>
  <c r="D67" i="38"/>
  <c r="B54" i="38"/>
  <c r="C65" i="38"/>
  <c r="C60" i="38" s="1"/>
  <c r="C67" i="38"/>
  <c r="C76" i="38" s="1"/>
  <c r="E65" i="38" l="1"/>
  <c r="E60" i="38" s="1"/>
  <c r="B55" i="38"/>
  <c r="B56" i="38" s="1"/>
  <c r="B69" i="38" s="1"/>
  <c r="D65" i="38"/>
  <c r="D60" i="38" s="1"/>
  <c r="D76" i="38"/>
  <c r="E67" i="38"/>
  <c r="A15" i="6"/>
  <c r="B82" i="38" l="1"/>
  <c r="B77" i="38"/>
  <c r="B70" i="38"/>
  <c r="E76" i="38"/>
  <c r="F67" i="38"/>
  <c r="F65" i="38"/>
  <c r="F60" i="38" s="1"/>
  <c r="C53" i="38"/>
  <c r="C55" i="38" s="1"/>
  <c r="F76" i="38" l="1"/>
  <c r="G67" i="38"/>
  <c r="G65" i="38"/>
  <c r="G60" i="38" s="1"/>
  <c r="B71" i="38"/>
  <c r="B72" i="38" s="1"/>
  <c r="D53" i="38"/>
  <c r="C82" i="38"/>
  <c r="C56" i="38"/>
  <c r="C69" i="38" s="1"/>
  <c r="C77" i="38" s="1"/>
  <c r="D55" i="38" l="1"/>
  <c r="E53" i="38" s="1"/>
  <c r="E55" i="38" s="1"/>
  <c r="H67" i="38"/>
  <c r="G76" i="38"/>
  <c r="H65" i="38"/>
  <c r="H60" i="38" s="1"/>
  <c r="H66" i="38" s="1"/>
  <c r="H68" i="38" s="1"/>
  <c r="B78" i="38"/>
  <c r="B83" i="38" s="1"/>
  <c r="B84" i="38" l="1"/>
  <c r="B89" i="38" s="1"/>
  <c r="B86" i="38"/>
  <c r="B88" i="38"/>
  <c r="I67" i="38"/>
  <c r="I76" i="38" s="1"/>
  <c r="H76" i="38"/>
  <c r="H75" i="38"/>
  <c r="F53" i="38"/>
  <c r="E82" i="38"/>
  <c r="E56" i="38"/>
  <c r="E69" i="38" s="1"/>
  <c r="E77" i="38" s="1"/>
  <c r="I65" i="38"/>
  <c r="I60" i="38" s="1"/>
  <c r="I66" i="38" s="1"/>
  <c r="D82" i="38"/>
  <c r="D56" i="38"/>
  <c r="D69" i="38" s="1"/>
  <c r="D77" i="38" s="1"/>
  <c r="F55" i="38" l="1"/>
  <c r="G53" i="38" s="1"/>
  <c r="G55" i="38" s="1"/>
  <c r="I68" i="38"/>
  <c r="B87" i="38"/>
  <c r="B90" i="38" s="1"/>
  <c r="I75" i="38" l="1"/>
  <c r="H53" i="38"/>
  <c r="G56" i="38"/>
  <c r="G69" i="38" s="1"/>
  <c r="G77" i="38" s="1"/>
  <c r="G82" i="38"/>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C80" i="38"/>
  <c r="C79" i="38"/>
  <c r="C75" i="38" l="1"/>
  <c r="C70" i="38"/>
  <c r="D59" i="38"/>
  <c r="D79" i="38" s="1"/>
  <c r="E59" i="38"/>
  <c r="E80" i="38" l="1"/>
  <c r="E66" i="38"/>
  <c r="E68" i="38" s="1"/>
  <c r="C71" i="38"/>
  <c r="C72" i="38" s="1"/>
  <c r="D80" i="38"/>
  <c r="D66" i="38"/>
  <c r="D68" i="38" s="1"/>
  <c r="E79" i="38"/>
  <c r="F59" i="38"/>
  <c r="G59" i="38"/>
  <c r="C78" i="38" l="1"/>
  <c r="C83" i="38" s="1"/>
  <c r="F80" i="38"/>
  <c r="F66" i="38"/>
  <c r="F68" i="38" s="1"/>
  <c r="D75" i="38"/>
  <c r="D70" i="38"/>
  <c r="D71" i="38" s="1"/>
  <c r="D72" i="38" s="1"/>
  <c r="E75" i="38"/>
  <c r="E70" i="38"/>
  <c r="H80" i="38"/>
  <c r="G80" i="38"/>
  <c r="G66" i="38"/>
  <c r="G68" i="38" s="1"/>
  <c r="F79" i="38"/>
  <c r="G79" i="38" s="1"/>
  <c r="H79" i="38" l="1"/>
  <c r="D78" i="38"/>
  <c r="D83" i="38" s="1"/>
  <c r="D86" i="38" s="1"/>
  <c r="G75" i="38"/>
  <c r="G70" i="38"/>
  <c r="I79" i="38"/>
  <c r="E71" i="38"/>
  <c r="F75" i="38"/>
  <c r="F70" i="38"/>
  <c r="C86" i="38"/>
  <c r="D88" i="38"/>
  <c r="C88" i="38"/>
  <c r="C84" i="38"/>
  <c r="C89" i="38" s="1"/>
  <c r="G71" i="38" l="1"/>
  <c r="G72" i="38" s="1"/>
  <c r="F71" i="38"/>
  <c r="D84" i="38"/>
  <c r="D89" i="38" s="1"/>
  <c r="D87" i="38"/>
  <c r="C87" i="38"/>
  <c r="C90" i="38" s="1"/>
  <c r="E72" i="38"/>
  <c r="E78" i="38"/>
  <c r="E83" i="38" s="1"/>
  <c r="D90" i="38" l="1"/>
  <c r="E86" i="38"/>
  <c r="E88" i="38"/>
  <c r="E84" i="38"/>
  <c r="E89" i="38" s="1"/>
  <c r="F78" i="38"/>
  <c r="F83" i="38" s="1"/>
  <c r="F86" i="38" s="1"/>
  <c r="F72" i="38"/>
  <c r="A9" i="30"/>
  <c r="F88" i="38" l="1"/>
  <c r="F84" i="38"/>
  <c r="F89" i="38" s="1"/>
  <c r="E87" i="38"/>
  <c r="E90" i="38" s="1"/>
  <c r="F87" i="38"/>
  <c r="G78" i="38"/>
  <c r="F90" i="38" l="1"/>
  <c r="G83" i="38"/>
  <c r="H78" i="38"/>
  <c r="H83" i="38" l="1"/>
  <c r="I78" i="38"/>
  <c r="I83" i="38" s="1"/>
  <c r="I86" i="38" s="1"/>
  <c r="G84" i="38"/>
  <c r="G89" i="38" s="1"/>
  <c r="G86" i="38"/>
  <c r="H84" i="38"/>
  <c r="G88" i="38"/>
  <c r="I88" i="38" l="1"/>
  <c r="I84" i="38"/>
  <c r="I89" i="38" s="1"/>
  <c r="G87" i="38"/>
  <c r="G90" i="38" s="1"/>
  <c r="H89" i="38"/>
  <c r="G28" i="38" s="1"/>
  <c r="H88" i="38"/>
  <c r="H86" i="38"/>
  <c r="I87" i="38" s="1"/>
  <c r="G30" i="38" l="1"/>
  <c r="H87" i="38"/>
  <c r="H90" i="38" s="1"/>
  <c r="A15" i="30"/>
  <c r="A12" i="30"/>
  <c r="A15" i="5"/>
  <c r="A12" i="5"/>
  <c r="A9" i="5"/>
  <c r="A5" i="5"/>
  <c r="A15" i="25"/>
  <c r="A12" i="25"/>
  <c r="A9" i="25"/>
  <c r="A5" i="25"/>
  <c r="A14" i="17"/>
  <c r="A11" i="17"/>
  <c r="A8" i="17"/>
  <c r="A4" i="17"/>
  <c r="A9" i="6"/>
  <c r="A5" i="6"/>
  <c r="A5" i="14"/>
  <c r="A16" i="13"/>
  <c r="A13" i="13"/>
  <c r="A10" i="13"/>
  <c r="A6" i="13"/>
  <c r="A14" i="12"/>
  <c r="A11" i="12"/>
  <c r="A8" i="12"/>
  <c r="A4" i="12"/>
  <c r="I90" i="38" l="1"/>
  <c r="G29" i="38" s="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<sst xmlns="http://schemas.openxmlformats.org/spreadsheetml/2006/main" count="1224" uniqueCount="598">
  <si>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</si>
  <si>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</si>
  <si>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</si>
  <si>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</si>
  <si>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</si>
  <si>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</si>
  <si>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</si>
  <si>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</si>
  <si>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</si>
  <si>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</si>
  <si>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</si>
  <si>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</si>
  <si>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</si>
  <si>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</si>
  <si>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</si>
  <si>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</si>
  <si>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</si>
  <si>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</si>
  <si>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</si>
  <si>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</si>
  <si>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</si>
  <si>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</si>
  <si>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</si>
  <si>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</si>
  <si>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</si>
  <si>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</si>
  <si>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</si>
  <si>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</si>
  <si>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</si>
  <si>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</si>
  <si>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</si>
  <si>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</si>
  <si>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</si>
  <si>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</si>
  <si>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</si>
  <si>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</si>
  <si>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</si>
  <si>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</si>
  <si>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</si>
  <si>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</si>
  <si>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</si>
  <si>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</si>
  <si>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</si>
  <si>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</si>
  <si>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</si>
  <si>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</si>
  <si>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</si>
  <si>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</si>
  <si>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</si>
  <si>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</si>
  <si>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</si>
  <si>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</si>
  <si>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</si>
  <si>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</si>
  <si>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</si>
  <si>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</si>
  <si>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</si>
  <si>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</si>
  <si>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</si>
  <si>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</si>
  <si>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</si>
  <si>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</si>
  <si>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</si>
  <si>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</si>
  <si>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</si>
  <si>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</si>
  <si>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</si>
  <si>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</si>
  <si>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</si>
  <si>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</si>
  <si>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</si>
  <si>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</si>
  <si>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</si>
  <si>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</si>
  <si>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</si>
  <si>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</si>
  <si>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</si>
  <si>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</si>
  <si>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</si>
  <si>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</si>
  <si>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</si>
  <si>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</si>
  <si>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</si>
  <si>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</si>
  <si>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</si>
  <si>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</si>
  <si>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</si>
  <si>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</si>
  <si>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</si>
  <si>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</si>
  <si>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</si>
  <si>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</si>
  <si>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</si>
  <si>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</si>
  <si>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</si>
  <si>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</si>
  <si>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</si>
  <si>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</si>
  <si>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</si>
  <si>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</si>
  <si>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</si>
  <si>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</si>
  <si>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</si>
  <si>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</si>
  <si>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</si>
  <si>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</si>
  <si>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</si>
  <si>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</si>
  <si>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</si>
  <si>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</si>
  <si>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</si>
  <si>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</si>
  <si>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</si>
  <si>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</si>
  <si>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</si>
  <si>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</si>
  <si>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</si>
  <si>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</si>
  <si>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</si>
  <si>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</si>
  <si>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</si>
  <si>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</si>
  <si>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</si>
  <si>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</si>
  <si>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</si>
  <si>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</si>
  <si>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</si>
  <si>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</si>
  <si>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</si>
  <si>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</si>
  <si>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</si>
  <si>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</si>
  <si>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</si>
  <si>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</si>
  <si>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</si>
  <si>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</si>
  <si>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</si>
  <si>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</si>
  <si>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</si>
  <si>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</si>
  <si>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</si>
  <si>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</si>
  <si>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</si>
  <si>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</si>
  <si>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</si>
  <si>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</si>
  <si>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</si>
  <si>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</si>
  <si>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</si>
  <si>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</si>
  <si>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</si>
  <si>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</si>
  <si>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</si>
  <si>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</si>
  <si>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</si>
  <si>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</si>
  <si>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</si>
  <si>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</si>
  <si>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</si>
  <si>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</si>
  <si>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</si>
  <si>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</si>
  <si>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</si>
  <si>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</si>
  <si>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</si>
  <si>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</si>
  <si>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</si>
  <si>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</si>
  <si>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</si>
  <si>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</si>
  <si>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</si>
  <si>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</si>
  <si>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</si>
  <si>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</si>
  <si>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</si>
  <si>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</si>
  <si>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</si>
  <si>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</si>
  <si>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</si>
  <si>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</si>
  <si>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</si>
  <si>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</si>
  <si>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</si>
  <si>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</si>
  <si>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</si>
  <si>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</si>
  <si>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</si>
  <si>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</si>
  <si>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</si>
  <si>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</si>
  <si>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</si>
  <si>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</si>
  <si>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</si>
  <si>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</si>
  <si>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</si>
  <si>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</si>
  <si>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</si>
  <si>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</si>
  <si>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</si>
  <si>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</si>
  <si>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</si>
  <si>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</si>
  <si>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</si>
  <si>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</si>
  <si>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</si>
  <si>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</si>
  <si>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</si>
  <si>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</si>
  <si>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</si>
  <si>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</si>
  <si>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</si>
  <si>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</si>
  <si>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</si>
  <si>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</si>
  <si>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</si>
  <si>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</si>
  <si>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</si>
  <si>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</si>
  <si>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</si>
  <si>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</si>
  <si>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</si>
  <si>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</si>
  <si>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</si>
  <si>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</si>
  <si>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</si>
  <si>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</si>
  <si>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</si>
  <si>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</si>
  <si>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</si>
  <si>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</si>
  <si>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</si>
  <si>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</si>
  <si>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</si>
  <si>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</si>
  <si>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</si>
  <si>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</si>
  <si>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</si>
  <si>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</si>
  <si>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</si>
  <si>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</si>
  <si>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</si>
  <si>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</si>
  <si>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</si>
  <si>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</si>
  <si>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</si>
  <si>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</si>
  <si>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</si>
  <si>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</si>
  <si>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</si>
  <si>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</si>
  <si>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</si>
  <si>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</si>
  <si>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</si>
  <si>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</si>
  <si>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</si>
  <si>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</si>
  <si>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</si>
  <si>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</si>
  <si>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</si>
  <si>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</si>
  <si>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</si>
  <si>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</si>
  <si>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</si>
  <si>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</si>
  <si>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</si>
  <si>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</si>
  <si>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</si>
  <si>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</si>
  <si>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</si>
  <si>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</si>
  <si>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</si>
  <si>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</si>
  <si>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</si>
  <si>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</si>
  <si>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</si>
  <si>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</si>
  <si>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</si>
  <si>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</si>
  <si>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</si>
  <si>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</si>
  <si>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</si>
  <si>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</si>
  <si>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</si>
  <si>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</si>
  <si>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</si>
  <si>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</si>
  <si>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</si>
  <si>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</si>
  <si>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</si>
  <si>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</si>
  <si>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</si>
  <si>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</si>
  <si>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</si>
  <si>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</si>
  <si>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</si>
  <si>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</si>
  <si>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</si>
  <si>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</si>
  <si>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</si>
  <si>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</si>
  <si>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</si>
  <si>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</si>
  <si>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</si>
  <si>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</si>
  <si>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</si>
  <si>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</si>
  <si>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</si>
  <si>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</si>
  <si>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</si>
  <si>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</si>
  <si>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</si>
  <si>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</si>
  <si>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</si>
  <si>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</si>
  <si>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</si>
  <si>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</si>
  <si>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</si>
  <si>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</si>
  <si>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</si>
  <si>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</si>
  <si>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</si>
  <si>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</si>
  <si>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</si>
  <si>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</si>
  <si>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</si>
  <si>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</si>
  <si>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</si>
  <si>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</si>
  <si>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</si>
  <si>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</si>
  <si>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</si>
  <si>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</si>
  <si>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</si>
  <si>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</si>
  <si>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</si>
  <si>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</si>
  <si>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</si>
  <si>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</si>
  <si>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</si>
  <si>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</si>
  <si>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</si>
  <si>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</si>
  <si>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</si>
  <si>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</si>
  <si>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</si>
  <si>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</si>
  <si>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</si>
  <si>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</si>
  <si>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</si>
  <si>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</si>
  <si>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</si>
  <si>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</si>
  <si>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</si>
  <si>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</si>
  <si>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</si>
  <si>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</si>
  <si>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</si>
  <si>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</si>
  <si>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</si>
  <si>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</si>
  <si>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</si>
  <si>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</si>
  <si>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</si>
  <si>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</si>
  <si>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</si>
  <si>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</si>
  <si>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</si>
  <si>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</si>
  <si>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</si>
  <si>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</si>
  <si>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</si>
  <si>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</si>
  <si>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</si>
  <si>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</si>
  <si>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</si>
  <si>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</si>
  <si>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</si>
  <si>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</si>
  <si>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</si>
  <si>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</si>
  <si>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</si>
  <si>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</si>
  <si>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</si>
  <si>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</si>
  <si>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</si>
  <si>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</si>
  <si>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</si>
  <si>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</si>
  <si>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</si>
  <si>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</si>
  <si>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</si>
  <si>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</si>
  <si>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</si>
  <si>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</si>
  <si>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</si>
  <si>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</si>
  <si>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</si>
  <si>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</si>
  <si>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</si>
  <si>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</si>
  <si>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</si>
  <si>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</si>
  <si>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</si>
  <si>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</si>
  <si>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</si>
  <si>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</si>
  <si>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</si>
  <si>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</si>
  <si>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</si>
  <si>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</si>
  <si>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</si>
  <si>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</si>
  <si>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</si>
  <si>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</si>
  <si>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</si>
  <si>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</si>
  <si>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</si>
  <si>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</si>
  <si>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</si>
  <si>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</si>
  <si>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</si>
  <si>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</si>
  <si>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</si>
  <si>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</si>
  <si>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</si>
  <si>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</si>
  <si>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</si>
  <si>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</si>
  <si>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</si>
  <si>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</si>
  <si>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</si>
  <si>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</si>
  <si>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</si>
  <si>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</si>
  <si>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</si>
  <si>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</si>
  <si>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</si>
  <si>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</si>
  <si>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</si>
  <si>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</si>
  <si>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</si>
  <si>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</si>
  <si>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</si>
  <si>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</si>
  <si>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L_48-0,4уст-21</t>
  </si>
  <si>
    <t>0</t>
  </si>
  <si>
    <t>Факт 2020 года</t>
  </si>
  <si>
    <r>
      <t>Другое</t>
    </r>
    <r>
      <rPr>
        <vertAlign val="superscript"/>
        <sz val="12"/>
        <rFont val="Times New Roman"/>
        <family val="1"/>
        <charset val="204"/>
      </rPr>
      <t>3)</t>
    </r>
    <r>
      <rPr>
        <sz val="12"/>
        <rFont val="Times New Roman"/>
        <family val="1"/>
        <charset val="204"/>
      </rPr>
      <t>, т.у.</t>
    </r>
  </si>
  <si>
    <t>км</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</si>
  <si>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</si>
  <si>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</si>
  <si>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</si>
  <si>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</si>
  <si>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</si>
  <si>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</si>
  <si>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</si>
  <si>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</si>
  <si>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</si>
  <si>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</si>
  <si>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</si>
  <si>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</si>
  <si>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</si>
  <si>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</si>
  <si>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</si>
  <si>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</si>
  <si>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</si>
  <si>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</si>
  <si>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</si>
  <si>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</si>
  <si>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</si>
  <si>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</si>
  <si>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</si>
  <si>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</si>
  <si>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</si>
  <si>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</si>
  <si>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</si>
  <si>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</si>
  <si>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</si>
  <si>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</si>
  <si>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</si>
  <si>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</si>
  <si>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</si>
  <si>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</si>
  <si>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</si>
  <si>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</si>
  <si>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</si>
  <si>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</si>
  <si>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</si>
  <si>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</si>
  <si>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</si>
  <si>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</si>
  <si>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</si>
  <si>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</si>
  <si>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</si>
  <si>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</si>
  <si>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</si>
  <si>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</si>
  <si>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</si>
  <si>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</si>
  <si>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</si>
  <si>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</si>
  <si>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</si>
  <si>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</si>
  <si>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</si>
  <si>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</si>
  <si>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</si>
  <si>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</si>
  <si>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</si>
  <si>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</si>
  <si>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</si>
  <si>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</si>
  <si>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</si>
  <si>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</si>
  <si>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</si>
  <si>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</si>
  <si>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</si>
  <si>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</si>
  <si>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</si>
  <si>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</si>
  <si>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</si>
  <si>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</si>
  <si>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</si>
  <si>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</si>
  <si>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</si>
  <si>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</si>
  <si>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</si>
  <si>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</si>
  <si>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</si>
  <si>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</si>
  <si>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</si>
  <si>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</si>
  <si>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</si>
  <si>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</si>
  <si>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</si>
  <si>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7 367 точек учета потребителей</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</si>
  <si>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</si>
  <si>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7,816 млн. кВт*ч в 2021 году. </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</si>
  <si>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</si>
  <si>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</si>
  <si>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</si>
  <si>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И</t>
  </si>
  <si>
    <t>ООО "Северный кабель" договор поставки № 1001 от 22.11.2021 в ценах 2021 года с НДС, млн. руб.</t>
  </si>
  <si>
    <t>АО "Янтарьэнергосервис" договор № 235 от 26.02.2021</t>
  </si>
  <si>
    <t>ООО "Северный кабель" договор поставки № 1001 от 22.11.2021</t>
  </si>
  <si>
    <t>МТРиО</t>
  </si>
  <si>
    <t>Поставка приборов учета</t>
  </si>
  <si>
    <t>ВЗ</t>
  </si>
  <si>
    <t>ОК</t>
  </si>
  <si>
    <t>ООО "Северный кабель"</t>
  </si>
  <si>
    <t xml:space="preserve">https://rosseti.roseltorg.ru/ </t>
  </si>
  <si>
    <t>АО «ТЕХНОЦЕНТР СЕВЕРНЫЙ»</t>
  </si>
  <si>
    <t>ООО «ЭНЕРГОКОМ»</t>
  </si>
  <si>
    <t>ООО «ЭЛМОНТ»</t>
  </si>
  <si>
    <t>АО «УПРАВЛЕНИЕ ВОЛС-ВЛ»</t>
  </si>
  <si>
    <t>ООО «И-ТРЕЙД»</t>
  </si>
  <si>
    <t>ИТОГО</t>
  </si>
  <si>
    <t>АО "Янтарьэнергосервис" договор № 235 от 26.02.2021 в текущих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</si>
  <si>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</si>
  <si>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</si>
  <si>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ИП Савин Евгений Валерьевич договор № 2021/04/02 от 12.04.2021 в ценах 2021 года без НДС, млн. руб.</t>
  </si>
  <si>
    <t>Акционерное общество "Россети Янтарь"</t>
  </si>
  <si>
    <t>АО "Россети Янтарь"</t>
  </si>
  <si>
    <t>Услуги</t>
  </si>
  <si>
    <t>Оказание услуг по перевозке опор по объектам ТП</t>
  </si>
  <si>
    <t>Мониторинг цен</t>
  </si>
  <si>
    <t>ОЗК ЕП</t>
  </si>
  <si>
    <t>ИП САВИН ЕВГЕНИЙ</t>
  </si>
  <si>
    <t>32110057279</t>
  </si>
  <si>
    <t>05.03.2021</t>
  </si>
  <si>
    <t>18.03.2021</t>
  </si>
  <si>
    <t>02.04.2021</t>
  </si>
  <si>
    <t>7.5.1 а (1)</t>
  </si>
  <si>
    <t>ЦКК</t>
  </si>
  <si>
    <t>31.03.2021</t>
  </si>
  <si>
    <t>12.04.2021</t>
  </si>
  <si>
    <t>31.12.2021</t>
  </si>
  <si>
    <t xml:space="preserve">7.5.1 а (1). Лимит финансирования. Стоимость победителя не облагается НДС </t>
  </si>
  <si>
    <t>Работы</t>
  </si>
  <si>
    <t>Перевозка крупногабаритных материальных ценностей (кабельных барабанов, труб ПНД, металлоконструкций, барабанов СИП и т.п.)</t>
  </si>
  <si>
    <t>ООО "НАШЕ ВРЕМЯ"</t>
  </si>
  <si>
    <t>32109945793</t>
  </si>
  <si>
    <t>01.02.2021</t>
  </si>
  <si>
    <t>11.02.2021</t>
  </si>
  <si>
    <t>26.02.2021</t>
  </si>
  <si>
    <t>7.5.1 в</t>
  </si>
  <si>
    <t>25.02.2021</t>
  </si>
  <si>
    <t>24.03.2021</t>
  </si>
  <si>
    <t>ИП САВИН ЕВГЕНИЙ ВАЛЕРЬЕВИЧ</t>
  </si>
  <si>
    <t>Год раскрытия информации: 2023 год</t>
  </si>
  <si>
    <t>Средняя стоимость точки учета: 
1ф.- СПЛИТ - 0,016 млн.руб. без НДС/шт.; 
3ф. -СПЛИТ-  0,027млн.руб. без НДС/шт.; 
3ф. - классического исполнения - 0,039 млн.руб. без НДС/шт.                                                                                                        3ф. с ТТ - 0,074 млн.руб. без НДС/шт.</t>
  </si>
  <si>
    <t>Сметная стоимость проекта в ценах 2022 года с НДС, млн. руб.</t>
  </si>
  <si>
    <t>На основании проекта-аналога</t>
  </si>
  <si>
    <t>Приборы учета электроэнергии: однофазные ПУ - 4169 шт.; трехфазные ПУ прямого включения - 2853 шт.; трехфазные ПУ полукосвенного включения с ТТ - 345 шт..</t>
  </si>
  <si>
    <t>частично принят к бухгалтерскому учету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</si>
  <si>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2021г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7 367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</si>
  <si>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2023</t>
  </si>
  <si>
    <t xml:space="preserve"> по состоянию на 01.01.2023 года</t>
  </si>
  <si>
    <t>2022, 2023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</si>
</sst>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9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56"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0" fontId="3" fillId="0" borderId="0" xfId="1" applyAlignment="1">
      <alignment horizontal="center" vertical="center"/>
    </xf>
    <xf numFmtId="0" fontId="71" fillId="0" borderId="0" xfId="1" applyFont="1" applyAlignment="1">
      <alignment horizontal="center" vertical="center"/>
    </xf>
    <xf numFmtId="3" fontId="3" fillId="0" borderId="42" xfId="1" applyNumberFormat="1" applyBorder="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24" borderId="42" xfId="1" applyNumberFormat="1" applyFill="1" applyBorder="1" applyAlignment="1">
      <alignment horizontal="center" vertical="center"/>
    </xf>
    <xf numFmtId="0" fontId="3" fillId="0" borderId="0" xfId="1" applyAlignment="1">
      <alignment horizontal="right"/>
    </xf>
    <xf numFmtId="0" fontId="74" fillId="0" borderId="0" xfId="1" applyFont="1"/>
    <xf numFmtId="3" fontId="3" fillId="24" borderId="3" xfId="1" applyNumberFormat="1" applyFill="1" applyBorder="1" applyAlignment="1">
      <alignment horizontal="center" vertical="center"/>
    </xf>
    <xf numFmtId="3" fontId="3" fillId="0" borderId="50" xfId="1" applyNumberFormat="1" applyBorder="1" applyAlignment="1">
      <alignment horizontal="center" vertical="center"/>
    </xf>
    <xf numFmtId="3" fontId="3" fillId="0" borderId="54"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4"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7"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7" fillId="0" borderId="0" xfId="62" applyFont="1" applyAlignment="1">
      <alignment wrapText="1"/>
    </xf>
    <xf numFmtId="0" fontId="77" fillId="0" borderId="0" xfId="62" applyFont="1"/>
    <xf numFmtId="43" fontId="77" fillId="0" borderId="0" xfId="62" applyNumberFormat="1" applyFont="1"/>
    <xf numFmtId="0" fontId="44" fillId="0" borderId="0" xfId="62" applyAlignment="1">
      <alignment wrapText="1"/>
    </xf>
    <xf numFmtId="0" fontId="44" fillId="0" borderId="0" xfId="62"/>
    <xf numFmtId="0" fontId="70" fillId="26" borderId="0" xfId="1" applyFont="1" applyFill="1" applyBorder="1"/>
    <xf numFmtId="0" fontId="3" fillId="26" borderId="0" xfId="1" applyFill="1" applyBorder="1"/>
    <xf numFmtId="0" fontId="3" fillId="26" borderId="0" xfId="1" applyFill="1"/>
    <xf numFmtId="49" fontId="7" fillId="24" borderId="1" xfId="1" applyNumberFormat="1" applyFont="1" applyFill="1" applyBorder="1" applyAlignment="1">
      <alignment vertical="center"/>
    </xf>
    <xf numFmtId="0" fontId="7" fillId="24" borderId="4" xfId="1" applyFont="1" applyFill="1" applyBorder="1" applyAlignment="1">
      <alignment vertical="center" wrapText="1"/>
    </xf>
    <xf numFmtId="0" fontId="12" fillId="24" borderId="1" xfId="1" applyFont="1" applyFill="1" applyBorder="1" applyAlignment="1">
      <alignment horizontal="left" vertical="center" wrapText="1"/>
    </xf>
    <xf numFmtId="0" fontId="41" fillId="24" borderId="24" xfId="2" applyFont="1" applyFill="1" applyBorder="1" applyAlignment="1">
      <alignment horizontal="left" vertical="center" wrapText="1"/>
    </xf>
    <xf numFmtId="0" fontId="40" fillId="24" borderId="24" xfId="2" applyFont="1" applyFill="1" applyBorder="1" applyAlignment="1">
      <alignment horizontal="left" vertical="top" wrapText="1"/>
    </xf>
    <xf numFmtId="0" fontId="11" fillId="24" borderId="0" xfId="2" applyFill="1" applyAlignment="1">
      <alignment wrapText="1"/>
    </xf>
    <xf numFmtId="0" fontId="70" fillId="24" borderId="0" xfId="1" applyFont="1" applyFill="1" applyBorder="1"/>
    <xf numFmtId="0" fontId="3" fillId="24" borderId="0" xfId="1" applyFill="1" applyBorder="1"/>
    <xf numFmtId="0" fontId="3" fillId="24" borderId="0" xfId="1" applyFill="1"/>
    <xf numFmtId="2" fontId="3" fillId="24" borderId="0" xfId="1" applyNumberFormat="1" applyFill="1" applyBorder="1"/>
    <xf numFmtId="0" fontId="11" fillId="24" borderId="1" xfId="1" applyFont="1" applyFill="1" applyBorder="1" applyAlignment="1">
      <alignment horizontal="left" vertical="top" wrapText="1"/>
    </xf>
    <xf numFmtId="49" fontId="11" fillId="24" borderId="1" xfId="1" applyNumberFormat="1" applyFont="1" applyFill="1" applyBorder="1" applyAlignment="1">
      <alignment vertical="center"/>
    </xf>
    <xf numFmtId="0" fontId="11" fillId="24" borderId="1" xfId="1" applyFont="1" applyFill="1" applyBorder="1" applyAlignment="1">
      <alignment horizontal="left" vertical="center" wrapText="1"/>
    </xf>
    <xf numFmtId="0" fontId="70" fillId="24" borderId="0" xfId="1" applyFont="1" applyFill="1"/>
    <xf numFmtId="0" fontId="12" fillId="0" borderId="1" xfId="1"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4" fontId="37" fillId="0" borderId="1" xfId="49"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7" xfId="1" applyFont="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2" fillId="0" borderId="39" xfId="1" applyFont="1" applyBorder="1" applyAlignment="1">
      <alignment horizontal="center" vertical="center"/>
    </xf>
    <xf numFmtId="0" fontId="2" fillId="0" borderId="61"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3"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-184972924.7230646</c:v>
                </c:pt>
                <c:pt idx="1">
                  <c:v>39977554.584357232</c:v>
                </c:pt>
                <c:pt idx="2">
                  <c:v>60865013.11794699</c:v>
                </c:pt>
                <c:pt idx="3">
                  <c:v>68668681.158279404</c:v>
                </c:pt>
                <c:pt idx="4">
                  <c:v>74365699.858928576</c:v>
                </c:pt>
                <c:pt idx="5">
                  <c:v>83397891.251633883</c:v>
                </c:pt>
                <c:pt idx="6">
                  <c:v>95288998.584519446</c:v>
                </c:pt>
                <c:pt idx="7">
                  <c:v>101716321.39289331</c:v>
                </c:pt>
              </c:numCache>
            </c:numRef>
          </c:val>
          <c:smooth val="0"/>
          <c:extLst>
            <c:ext xmlns:c16="http://schemas.microsoft.com/office/drawing/2014/chart" uri="{C3380CC4-5D6E-409C-BE32-E72D297353CC}">
              <c16:uniqueId val="{00000000-C47A-4698-BD89-65E5FC8B1E0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-184972924.7230646</c:v>
                </c:pt>
                <c:pt idx="1">
                  <c:v>-144995370.13870737</c:v>
                </c:pt>
                <c:pt idx="2">
                  <c:v>-84130357.020760387</c:v>
                </c:pt>
                <c:pt idx="3">
                  <c:v>-15461675.862480983</c:v>
                </c:pt>
                <c:pt idx="4">
                  <c:v>58904023.996447593</c:v>
                </c:pt>
                <c:pt idx="5">
                  <c:v>142301915.24808148</c:v>
                </c:pt>
                <c:pt idx="6">
                  <c:v>237590913.83260092</c:v>
                </c:pt>
                <c:pt idx="7">
                  <c:v>339307235.22549427</c:v>
                </c:pt>
              </c:numCache>
            </c:numRef>
          </c:val>
          <c:smooth val="0"/>
          <c:extLst>
            <c:ext xmlns:c16="http://schemas.microsoft.com/office/drawing/2014/chart" uri="{C3380CC4-5D6E-409C-BE32-E72D297353CC}">
              <c16:uniqueId val="{00000001-C47A-4698-BD89-65E5FC8B1E0F}"/>
            </c:ext>
          </c:extLst>
        </c:ser>
        <c:dLbls>
          <c:showLegendKey val="0"/>
          <c:showVal val="0"/>
          <c:showCatName val="0"/>
          <c:showSerName val="0"/>
          <c:showPercent val="0"/>
          <c:showBubbleSize val="0"/>
        </c:dLbls>
        <c:smooth val="0"/>
        <c:axId val="1065306384"/>
        <c:axId val="1065306776"/>
      </c:lineChart>
      <c:catAx>
        <c:axId val="106530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6776"/>
        <c:crosses val="autoZero"/>
        <c:auto val="1"/>
        <c:lblAlgn val="ctr"/>
        <c:lblOffset val="100"/>
        <c:noMultiLvlLbl val="0"/>
      </c:catAx>
      <c:valAx>
        <c:axId val="10653067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6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91;&#1089;&#1090;-21/L_48-0,4&#1091;&#1089;&#1090;-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91;&#1089;&#1090;-21/L_48-0,4&#1091;&#1089;&#1090;-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224.42726819000001</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7">
          <cell r="D57">
            <v>7367</v>
          </cell>
        </row>
      </sheetData>
      <sheetData sheetId="11" refreshError="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219" customWidth="1"/>
    <col min="2" max="2" width="53.5703125" style="219" customWidth="1"/>
    <col min="3" max="3" width="91.42578125" style="199" customWidth="1"/>
    <col min="4" max="4" width="55"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5" customFormat="1" ht="18.75" customHeight="1" x14ac:dyDescent="0.2">
      <c r="C1" s="182" t="s">
        <v>64</v>
      </c>
    </row>
    <row r="2" spans="1:22" s="155" customFormat="1" ht="18.75" customHeight="1" x14ac:dyDescent="0.3">
      <c r="C2" s="183" t="s">
        <v>6</v>
      </c>
    </row>
    <row r="3" spans="1:22" s="155" customFormat="1" x14ac:dyDescent="0.3">
      <c r="A3" s="198"/>
      <c r="C3" s="183" t="s">
        <v>442</v>
      </c>
    </row>
    <row r="4" spans="1:22" s="155" customFormat="1" x14ac:dyDescent="0.3">
      <c r="A4" s="198"/>
      <c r="C4" s="199"/>
      <c r="H4" s="183"/>
    </row>
    <row r="5" spans="1:22" s="155" customFormat="1" ht="15.75" x14ac:dyDescent="0.25">
      <c r="A5" s="425" t="s">
        <v>588</v>
      </c>
      <c r="B5" s="425"/>
      <c r="C5" s="425"/>
      <c r="D5" s="91"/>
      <c r="E5" s="91"/>
      <c r="F5" s="91"/>
      <c r="G5" s="91"/>
      <c r="H5" s="91"/>
      <c r="I5" s="91"/>
      <c r="J5" s="91"/>
    </row>
    <row r="6" spans="1:22" s="155" customFormat="1" x14ac:dyDescent="0.3">
      <c r="A6" s="198"/>
      <c r="C6" s="199"/>
      <c r="H6" s="183"/>
    </row>
    <row r="7" spans="1:22" s="155" customFormat="1" x14ac:dyDescent="0.2">
      <c r="A7" s="429" t="s">
        <v>5</v>
      </c>
      <c r="B7" s="429"/>
      <c r="C7" s="429"/>
      <c r="D7" s="184"/>
      <c r="E7" s="184"/>
      <c r="F7" s="184"/>
      <c r="G7" s="184"/>
      <c r="H7" s="184"/>
      <c r="I7" s="184"/>
      <c r="J7" s="184"/>
      <c r="K7" s="184"/>
      <c r="L7" s="184"/>
      <c r="M7" s="184"/>
      <c r="N7" s="184"/>
      <c r="O7" s="184"/>
      <c r="P7" s="184"/>
      <c r="Q7" s="184"/>
      <c r="R7" s="184"/>
      <c r="S7" s="184"/>
      <c r="T7" s="184"/>
      <c r="U7" s="184"/>
      <c r="V7" s="184"/>
    </row>
    <row r="8" spans="1:22" s="155" customFormat="1" x14ac:dyDescent="0.2">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x14ac:dyDescent="0.2">
      <c r="A9" s="430" t="s">
        <v>560</v>
      </c>
      <c r="B9" s="430"/>
      <c r="C9" s="430"/>
      <c r="D9" s="200"/>
      <c r="E9" s="200"/>
      <c r="F9" s="200"/>
      <c r="G9" s="200"/>
      <c r="H9" s="200"/>
      <c r="I9" s="184"/>
      <c r="J9" s="184"/>
      <c r="K9" s="184"/>
      <c r="L9" s="184"/>
      <c r="M9" s="184"/>
      <c r="N9" s="184"/>
      <c r="O9" s="184"/>
      <c r="P9" s="184"/>
      <c r="Q9" s="184"/>
      <c r="R9" s="184"/>
      <c r="S9" s="184"/>
      <c r="T9" s="184"/>
      <c r="U9" s="184"/>
      <c r="V9" s="184"/>
    </row>
    <row r="10" spans="1:22" s="155" customFormat="1" x14ac:dyDescent="0.2">
      <c r="A10" s="426" t="s">
        <v>4</v>
      </c>
      <c r="B10" s="426"/>
      <c r="C10" s="426"/>
      <c r="D10" s="201"/>
      <c r="E10" s="201"/>
      <c r="F10" s="201"/>
      <c r="G10" s="201"/>
      <c r="H10" s="201"/>
      <c r="I10" s="184"/>
      <c r="J10" s="184"/>
      <c r="K10" s="184"/>
      <c r="L10" s="184"/>
      <c r="M10" s="184"/>
      <c r="N10" s="184"/>
      <c r="O10" s="184"/>
      <c r="P10" s="184"/>
      <c r="Q10" s="184"/>
      <c r="R10" s="184"/>
      <c r="S10" s="184"/>
      <c r="T10" s="184"/>
      <c r="U10" s="184"/>
      <c r="V10" s="184"/>
    </row>
    <row r="11" spans="1:22" s="155" customFormat="1" x14ac:dyDescent="0.2">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x14ac:dyDescent="0.2">
      <c r="A12" s="430" t="s">
        <v>444</v>
      </c>
      <c r="B12" s="430"/>
      <c r="C12" s="430"/>
      <c r="D12" s="200"/>
      <c r="E12" s="200"/>
      <c r="F12" s="200"/>
      <c r="G12" s="200"/>
      <c r="H12" s="200"/>
      <c r="I12" s="184"/>
      <c r="J12" s="184"/>
      <c r="K12" s="184"/>
      <c r="L12" s="184"/>
      <c r="M12" s="184"/>
      <c r="N12" s="184"/>
      <c r="O12" s="184"/>
      <c r="P12" s="184"/>
      <c r="Q12" s="184"/>
      <c r="R12" s="184"/>
      <c r="S12" s="184"/>
      <c r="T12" s="184"/>
      <c r="U12" s="184"/>
      <c r="V12" s="184"/>
    </row>
    <row r="13" spans="1:22" s="155" customFormat="1" x14ac:dyDescent="0.2">
      <c r="A13" s="426" t="s">
        <v>3</v>
      </c>
      <c r="B13" s="426"/>
      <c r="C13" s="426"/>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
      <c r="A15" s="431" t="s">
        <v>535</v>
      </c>
      <c r="B15" s="431"/>
      <c r="C15" s="431"/>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
      <c r="A16" s="426" t="s">
        <v>2</v>
      </c>
      <c r="B16" s="426"/>
      <c r="C16" s="426"/>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
      <c r="A18" s="427" t="s">
        <v>365</v>
      </c>
      <c r="B18" s="428"/>
      <c r="C18" s="428"/>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
      <c r="A22" s="213" t="s">
        <v>60</v>
      </c>
      <c r="B22" s="214" t="s">
        <v>224</v>
      </c>
      <c r="C22" s="300" t="s">
        <v>441</v>
      </c>
      <c r="D22" s="210"/>
      <c r="E22" s="210"/>
      <c r="F22" s="210"/>
      <c r="G22" s="210"/>
      <c r="H22" s="210"/>
      <c r="I22" s="202"/>
      <c r="J22" s="202"/>
      <c r="K22" s="202"/>
      <c r="L22" s="202"/>
      <c r="M22" s="202"/>
      <c r="N22" s="202"/>
      <c r="O22" s="202"/>
      <c r="P22" s="202"/>
      <c r="Q22" s="202"/>
      <c r="R22" s="202"/>
      <c r="S22" s="202"/>
      <c r="T22" s="211"/>
      <c r="U22" s="211"/>
      <c r="V22" s="211"/>
    </row>
    <row r="23" spans="1:22" s="204" customFormat="1" ht="78.75" x14ac:dyDescent="0.2">
      <c r="A23" s="213" t="s">
        <v>59</v>
      </c>
      <c r="B23" s="27" t="s">
        <v>538</v>
      </c>
      <c r="C23" s="216" t="s">
        <v>483</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
      <c r="A24" s="422"/>
      <c r="B24" s="423"/>
      <c r="C24" s="424"/>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
      <c r="A26" s="213" t="s">
        <v>57</v>
      </c>
      <c r="B26" s="216" t="s">
        <v>70</v>
      </c>
      <c r="C26" s="216" t="s">
        <v>439</v>
      </c>
      <c r="D26" s="210"/>
      <c r="E26" s="210"/>
      <c r="F26" s="210"/>
      <c r="G26" s="210"/>
      <c r="H26" s="202"/>
      <c r="I26" s="202"/>
      <c r="J26" s="202"/>
      <c r="K26" s="202"/>
      <c r="L26" s="202"/>
      <c r="M26" s="202"/>
      <c r="N26" s="202"/>
      <c r="O26" s="202"/>
      <c r="P26" s="202"/>
      <c r="Q26" s="202"/>
      <c r="R26" s="202"/>
      <c r="S26" s="211"/>
      <c r="T26" s="211"/>
      <c r="U26" s="211"/>
      <c r="V26" s="211"/>
    </row>
    <row r="27" spans="1:22" s="204" customFormat="1" ht="126" x14ac:dyDescent="0.2">
      <c r="A27" s="213" t="s">
        <v>55</v>
      </c>
      <c r="B27" s="216" t="s">
        <v>69</v>
      </c>
      <c r="C27" s="192" t="s">
        <v>482</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25">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422"/>
      <c r="B39" s="423"/>
      <c r="C39" s="424"/>
      <c r="D39" s="218"/>
      <c r="E39" s="218"/>
      <c r="F39" s="218"/>
      <c r="G39" s="218"/>
      <c r="H39" s="218"/>
      <c r="I39" s="218"/>
      <c r="J39" s="218"/>
      <c r="K39" s="218"/>
      <c r="L39" s="218"/>
      <c r="M39" s="218"/>
      <c r="N39" s="218"/>
      <c r="O39" s="218"/>
      <c r="P39" s="218"/>
      <c r="Q39" s="218"/>
      <c r="R39" s="218"/>
      <c r="S39" s="218"/>
      <c r="T39" s="218"/>
      <c r="U39" s="218"/>
      <c r="V39" s="218"/>
    </row>
    <row r="40" spans="1:22" s="403" customFormat="1" ht="94.5" x14ac:dyDescent="0.25">
      <c r="A40" s="401" t="s">
        <v>330</v>
      </c>
      <c r="B40" s="402" t="s">
        <v>378</v>
      </c>
      <c r="C40" s="402"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224,43 млн.рублей</v>
      </c>
      <c r="D40" s="396"/>
      <c r="E40" s="396"/>
      <c r="F40" s="396"/>
      <c r="G40" s="396"/>
      <c r="H40" s="396"/>
      <c r="I40" s="396"/>
      <c r="J40" s="396"/>
      <c r="K40" s="396"/>
      <c r="L40" s="396"/>
      <c r="M40" s="396"/>
      <c r="N40" s="396"/>
      <c r="O40" s="396"/>
      <c r="P40" s="396"/>
      <c r="Q40" s="396"/>
      <c r="R40" s="396"/>
      <c r="S40" s="396"/>
      <c r="T40" s="396"/>
      <c r="U40" s="396"/>
      <c r="V40" s="396"/>
    </row>
    <row r="41" spans="1:22" ht="105.75" customHeight="1" x14ac:dyDescent="0.25">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25">
      <c r="A45" s="213" t="s">
        <v>361</v>
      </c>
      <c r="B45" s="216" t="s">
        <v>367</v>
      </c>
      <c r="C45" s="301"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422"/>
      <c r="B47" s="423"/>
      <c r="C47" s="424"/>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13" t="s">
        <v>362</v>
      </c>
      <c r="B48" s="216" t="s">
        <v>376</v>
      </c>
      <c r="C48" s="216" t="str">
        <f>ROUND('6.2. Паспорт фин осв ввод'!U24,2)&amp;" млн.руб"</f>
        <v>235,53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13" t="s">
        <v>334</v>
      </c>
      <c r="B49" s="216" t="s">
        <v>377</v>
      </c>
      <c r="C49" s="216" t="str">
        <f>ROUND('6.2. Паспорт фин осв ввод'!U30,2)&amp;" млн.руб"</f>
        <v>198,85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Normal="100" zoomScaleSheetLayoutView="70" workbookViewId="0">
      <selection activeCell="J46" sqref="J46"/>
    </sheetView>
  </sheetViews>
  <sheetFormatPr defaultColWidth="0" defaultRowHeight="15.75" x14ac:dyDescent="0.25"/>
  <cols>
    <col min="1" max="1" width="9.140625" style="38" customWidth="1"/>
    <col min="2" max="2" width="37.7109375" style="38" customWidth="1"/>
    <col min="3" max="6" width="15" style="38" customWidth="1"/>
    <col min="7" max="8" width="1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25" t="str">
        <f>'1. паспорт местоположение'!A5</f>
        <v>Год раскрытия информации: 2023 год</v>
      </c>
      <c r="B5" s="425"/>
      <c r="C5" s="425"/>
      <c r="D5" s="425"/>
      <c r="E5" s="425"/>
      <c r="F5" s="425"/>
      <c r="G5" s="425"/>
      <c r="H5" s="425"/>
      <c r="I5" s="425"/>
      <c r="J5" s="425"/>
      <c r="K5" s="425"/>
      <c r="L5" s="425"/>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37" t="s">
        <v>5</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508" t="str">
        <f>'1. паспорт местоположение'!A9</f>
        <v>Акционерное общество "Россети Янтарь"</v>
      </c>
      <c r="B9" s="508"/>
      <c r="C9" s="508"/>
      <c r="D9" s="508"/>
      <c r="E9" s="508"/>
      <c r="F9" s="508"/>
      <c r="G9" s="508"/>
      <c r="H9" s="508"/>
      <c r="I9" s="508"/>
      <c r="J9" s="508"/>
      <c r="K9" s="508"/>
      <c r="L9" s="508"/>
    </row>
    <row r="10" spans="1:44" x14ac:dyDescent="0.25">
      <c r="A10" s="433" t="s">
        <v>4</v>
      </c>
      <c r="B10" s="433"/>
      <c r="C10" s="433"/>
      <c r="D10" s="433"/>
      <c r="E10" s="433"/>
      <c r="F10" s="433"/>
      <c r="G10" s="433"/>
      <c r="H10" s="433"/>
      <c r="I10" s="433"/>
      <c r="J10" s="433"/>
      <c r="K10" s="433"/>
      <c r="L10" s="433"/>
    </row>
    <row r="11" spans="1:44" ht="18.75" x14ac:dyDescent="0.25">
      <c r="A11" s="437"/>
      <c r="B11" s="437"/>
      <c r="C11" s="437"/>
      <c r="D11" s="437"/>
      <c r="E11" s="437"/>
      <c r="F11" s="437"/>
      <c r="G11" s="437"/>
      <c r="H11" s="437"/>
      <c r="I11" s="437"/>
      <c r="J11" s="437"/>
      <c r="K11" s="437"/>
      <c r="L11" s="437"/>
    </row>
    <row r="12" spans="1:44" x14ac:dyDescent="0.25">
      <c r="A12" s="508" t="str">
        <f>'1. паспорт местоположение'!A12</f>
        <v>L_48-0,4уст-21</v>
      </c>
      <c r="B12" s="508"/>
      <c r="C12" s="508"/>
      <c r="D12" s="508"/>
      <c r="E12" s="508"/>
      <c r="F12" s="508"/>
      <c r="G12" s="508"/>
      <c r="H12" s="508"/>
      <c r="I12" s="508"/>
      <c r="J12" s="508"/>
      <c r="K12" s="508"/>
      <c r="L12" s="508"/>
    </row>
    <row r="13" spans="1:44" x14ac:dyDescent="0.25">
      <c r="A13" s="433" t="s">
        <v>3</v>
      </c>
      <c r="B13" s="433"/>
      <c r="C13" s="433"/>
      <c r="D13" s="433"/>
      <c r="E13" s="433"/>
      <c r="F13" s="433"/>
      <c r="G13" s="433"/>
      <c r="H13" s="433"/>
      <c r="I13" s="433"/>
      <c r="J13" s="433"/>
      <c r="K13" s="433"/>
      <c r="L13" s="433"/>
    </row>
    <row r="14" spans="1:44" ht="18.75" x14ac:dyDescent="0.25">
      <c r="A14" s="438"/>
      <c r="B14" s="438"/>
      <c r="C14" s="438"/>
      <c r="D14" s="438"/>
      <c r="E14" s="438"/>
      <c r="F14" s="438"/>
      <c r="G14" s="438"/>
      <c r="H14" s="438"/>
      <c r="I14" s="438"/>
      <c r="J14" s="438"/>
      <c r="K14" s="438"/>
      <c r="L14" s="438"/>
    </row>
    <row r="15" spans="1:44" ht="33" customHeight="1" x14ac:dyDescent="0.25">
      <c r="A15" s="50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08"/>
      <c r="C15" s="508"/>
      <c r="D15" s="508"/>
      <c r="E15" s="508"/>
      <c r="F15" s="508"/>
      <c r="G15" s="508"/>
      <c r="H15" s="508"/>
      <c r="I15" s="508"/>
      <c r="J15" s="508"/>
      <c r="K15" s="508"/>
      <c r="L15" s="508"/>
    </row>
    <row r="16" spans="1:44" x14ac:dyDescent="0.25">
      <c r="A16" s="433" t="s">
        <v>2</v>
      </c>
      <c r="B16" s="433"/>
      <c r="C16" s="433"/>
      <c r="D16" s="433"/>
      <c r="E16" s="433"/>
      <c r="F16" s="433"/>
      <c r="G16" s="433"/>
      <c r="H16" s="433"/>
      <c r="I16" s="433"/>
      <c r="J16" s="433"/>
      <c r="K16" s="433"/>
      <c r="L16" s="433"/>
    </row>
    <row r="17" spans="1:12" ht="15.75" customHeight="1" x14ac:dyDescent="0.25">
      <c r="L17" s="98"/>
    </row>
    <row r="18" spans="1:12" x14ac:dyDescent="0.25">
      <c r="K18" s="48"/>
    </row>
    <row r="19" spans="1:12" ht="15.75" customHeight="1" x14ac:dyDescent="0.25">
      <c r="A19" s="544" t="s">
        <v>349</v>
      </c>
      <c r="B19" s="544"/>
      <c r="C19" s="544"/>
      <c r="D19" s="544"/>
      <c r="E19" s="544"/>
      <c r="F19" s="544"/>
      <c r="G19" s="544"/>
      <c r="H19" s="544"/>
      <c r="I19" s="544"/>
      <c r="J19" s="544"/>
      <c r="K19" s="544"/>
      <c r="L19" s="544"/>
    </row>
    <row r="20" spans="1:12" x14ac:dyDescent="0.25">
      <c r="A20" s="100"/>
      <c r="B20" s="100"/>
      <c r="C20" s="47"/>
      <c r="D20" s="47"/>
      <c r="E20" s="47"/>
      <c r="F20" s="47"/>
      <c r="G20" s="47"/>
      <c r="H20" s="47"/>
      <c r="I20" s="47"/>
      <c r="J20" s="47"/>
      <c r="K20" s="47"/>
      <c r="L20" s="47"/>
    </row>
    <row r="21" spans="1:12" ht="28.5" customHeight="1" x14ac:dyDescent="0.25">
      <c r="A21" s="536" t="s">
        <v>192</v>
      </c>
      <c r="B21" s="536" t="s">
        <v>191</v>
      </c>
      <c r="C21" s="537" t="s">
        <v>285</v>
      </c>
      <c r="D21" s="537"/>
      <c r="E21" s="537"/>
      <c r="F21" s="537"/>
      <c r="G21" s="537"/>
      <c r="H21" s="537"/>
      <c r="I21" s="538" t="s">
        <v>190</v>
      </c>
      <c r="J21" s="539" t="s">
        <v>287</v>
      </c>
      <c r="K21" s="536" t="s">
        <v>189</v>
      </c>
      <c r="L21" s="532" t="s">
        <v>286</v>
      </c>
    </row>
    <row r="22" spans="1:12" ht="58.5" customHeight="1" x14ac:dyDescent="0.25">
      <c r="A22" s="536"/>
      <c r="B22" s="536"/>
      <c r="C22" s="533" t="s">
        <v>0</v>
      </c>
      <c r="D22" s="533"/>
      <c r="E22" s="542" t="s">
        <v>7</v>
      </c>
      <c r="F22" s="543"/>
      <c r="G22" s="534" t="s">
        <v>485</v>
      </c>
      <c r="H22" s="535"/>
      <c r="I22" s="538"/>
      <c r="J22" s="540"/>
      <c r="K22" s="536"/>
      <c r="L22" s="532"/>
    </row>
    <row r="23" spans="1:12" ht="31.5" x14ac:dyDescent="0.25">
      <c r="A23" s="536"/>
      <c r="B23" s="536"/>
      <c r="C23" s="46" t="s">
        <v>188</v>
      </c>
      <c r="D23" s="46" t="s">
        <v>187</v>
      </c>
      <c r="E23" s="46" t="s">
        <v>188</v>
      </c>
      <c r="F23" s="46" t="s">
        <v>187</v>
      </c>
      <c r="G23" s="46" t="s">
        <v>188</v>
      </c>
      <c r="H23" s="46" t="s">
        <v>187</v>
      </c>
      <c r="I23" s="538"/>
      <c r="J23" s="541"/>
      <c r="K23" s="536"/>
      <c r="L23" s="532"/>
    </row>
    <row r="24" spans="1:12" x14ac:dyDescent="0.25">
      <c r="A24" s="99">
        <v>1</v>
      </c>
      <c r="B24" s="99">
        <v>2</v>
      </c>
      <c r="C24" s="46">
        <v>3</v>
      </c>
      <c r="D24" s="46">
        <v>4</v>
      </c>
      <c r="E24" s="46">
        <v>5</v>
      </c>
      <c r="F24" s="46">
        <v>6</v>
      </c>
      <c r="G24" s="46">
        <v>7</v>
      </c>
      <c r="H24" s="46">
        <v>8</v>
      </c>
      <c r="I24" s="46">
        <v>9</v>
      </c>
      <c r="J24" s="46">
        <v>10</v>
      </c>
      <c r="K24" s="46">
        <v>11</v>
      </c>
      <c r="L24" s="46">
        <v>12</v>
      </c>
    </row>
    <row r="25" spans="1:12" x14ac:dyDescent="0.25">
      <c r="A25" s="42">
        <v>1</v>
      </c>
      <c r="B25" s="43" t="s">
        <v>186</v>
      </c>
      <c r="C25" s="296"/>
      <c r="D25" s="296"/>
      <c r="E25" s="102"/>
      <c r="F25" s="102"/>
      <c r="G25" s="296"/>
      <c r="H25" s="296"/>
      <c r="I25" s="103"/>
      <c r="J25" s="103"/>
      <c r="K25" s="40"/>
      <c r="L25" s="55"/>
    </row>
    <row r="26" spans="1:12" ht="21.75" customHeight="1" x14ac:dyDescent="0.25">
      <c r="A26" s="42" t="s">
        <v>185</v>
      </c>
      <c r="B26" s="45" t="s">
        <v>292</v>
      </c>
      <c r="C26" s="101" t="s">
        <v>388</v>
      </c>
      <c r="D26" s="101" t="s">
        <v>388</v>
      </c>
      <c r="E26" s="101" t="s">
        <v>388</v>
      </c>
      <c r="F26" s="101" t="s">
        <v>388</v>
      </c>
      <c r="G26" s="101" t="s">
        <v>388</v>
      </c>
      <c r="H26" s="101" t="s">
        <v>388</v>
      </c>
      <c r="I26" s="103"/>
      <c r="J26" s="103"/>
      <c r="K26" s="40"/>
      <c r="L26" s="40"/>
    </row>
    <row r="27" spans="1:12" s="39" customFormat="1" ht="39" customHeight="1" x14ac:dyDescent="0.25">
      <c r="A27" s="42" t="s">
        <v>184</v>
      </c>
      <c r="B27" s="45" t="s">
        <v>294</v>
      </c>
      <c r="C27" s="101" t="s">
        <v>388</v>
      </c>
      <c r="D27" s="101" t="s">
        <v>388</v>
      </c>
      <c r="E27" s="101" t="s">
        <v>388</v>
      </c>
      <c r="F27" s="101" t="s">
        <v>388</v>
      </c>
      <c r="G27" s="101" t="s">
        <v>388</v>
      </c>
      <c r="H27" s="101" t="s">
        <v>388</v>
      </c>
      <c r="I27" s="103"/>
      <c r="J27" s="103"/>
      <c r="K27" s="40"/>
      <c r="L27" s="40"/>
    </row>
    <row r="28" spans="1:12" s="39" customFormat="1" ht="70.5" customHeight="1" x14ac:dyDescent="0.25">
      <c r="A28" s="42" t="s">
        <v>293</v>
      </c>
      <c r="B28" s="45" t="s">
        <v>298</v>
      </c>
      <c r="C28" s="101" t="s">
        <v>388</v>
      </c>
      <c r="D28" s="101" t="s">
        <v>388</v>
      </c>
      <c r="E28" s="101" t="s">
        <v>388</v>
      </c>
      <c r="F28" s="101" t="s">
        <v>388</v>
      </c>
      <c r="G28" s="101" t="s">
        <v>388</v>
      </c>
      <c r="H28" s="101" t="s">
        <v>388</v>
      </c>
      <c r="I28" s="103"/>
      <c r="J28" s="103"/>
      <c r="K28" s="40"/>
      <c r="L28" s="40"/>
    </row>
    <row r="29" spans="1:12" s="39" customFormat="1" ht="54" customHeight="1" x14ac:dyDescent="0.25">
      <c r="A29" s="42" t="s">
        <v>183</v>
      </c>
      <c r="B29" s="45" t="s">
        <v>297</v>
      </c>
      <c r="C29" s="101" t="s">
        <v>388</v>
      </c>
      <c r="D29" s="101" t="s">
        <v>388</v>
      </c>
      <c r="E29" s="101" t="s">
        <v>388</v>
      </c>
      <c r="F29" s="101" t="s">
        <v>388</v>
      </c>
      <c r="G29" s="101" t="s">
        <v>388</v>
      </c>
      <c r="H29" s="101" t="s">
        <v>388</v>
      </c>
      <c r="I29" s="103"/>
      <c r="J29" s="103"/>
      <c r="K29" s="40"/>
      <c r="L29" s="40"/>
    </row>
    <row r="30" spans="1:12" s="39" customFormat="1" ht="42" customHeight="1" x14ac:dyDescent="0.25">
      <c r="A30" s="42" t="s">
        <v>182</v>
      </c>
      <c r="B30" s="45" t="s">
        <v>299</v>
      </c>
      <c r="C30" s="101" t="s">
        <v>388</v>
      </c>
      <c r="D30" s="101" t="s">
        <v>388</v>
      </c>
      <c r="E30" s="101" t="s">
        <v>388</v>
      </c>
      <c r="F30" s="101" t="s">
        <v>388</v>
      </c>
      <c r="G30" s="101" t="s">
        <v>388</v>
      </c>
      <c r="H30" s="101" t="s">
        <v>388</v>
      </c>
      <c r="I30" s="103"/>
      <c r="J30" s="103"/>
      <c r="K30" s="40"/>
      <c r="L30" s="40"/>
    </row>
    <row r="31" spans="1:12" s="39" customFormat="1" ht="37.5" customHeight="1" x14ac:dyDescent="0.25">
      <c r="A31" s="42" t="s">
        <v>181</v>
      </c>
      <c r="B31" s="41" t="s">
        <v>295</v>
      </c>
      <c r="C31" s="226">
        <v>44253</v>
      </c>
      <c r="D31" s="226">
        <v>44253</v>
      </c>
      <c r="E31" s="226">
        <v>44253</v>
      </c>
      <c r="F31" s="226">
        <v>44253</v>
      </c>
      <c r="G31" s="226">
        <v>44253</v>
      </c>
      <c r="H31" s="226">
        <v>44253</v>
      </c>
      <c r="I31" s="103">
        <v>1</v>
      </c>
      <c r="J31" s="103"/>
      <c r="K31" s="40"/>
      <c r="L31" s="40"/>
    </row>
    <row r="32" spans="1:12" s="39" customFormat="1" ht="31.5" x14ac:dyDescent="0.25">
      <c r="A32" s="42" t="s">
        <v>179</v>
      </c>
      <c r="B32" s="41" t="s">
        <v>300</v>
      </c>
      <c r="C32" s="226">
        <v>44316</v>
      </c>
      <c r="D32" s="226">
        <v>44316</v>
      </c>
      <c r="E32" s="226">
        <v>44316</v>
      </c>
      <c r="F32" s="226">
        <v>44316</v>
      </c>
      <c r="G32" s="226">
        <v>44316</v>
      </c>
      <c r="H32" s="226">
        <v>44316</v>
      </c>
      <c r="I32" s="103">
        <v>1</v>
      </c>
      <c r="J32" s="103"/>
      <c r="K32" s="40"/>
      <c r="L32" s="40"/>
    </row>
    <row r="33" spans="1:12" s="39" customFormat="1" ht="37.5" customHeight="1" x14ac:dyDescent="0.25">
      <c r="A33" s="42" t="s">
        <v>311</v>
      </c>
      <c r="B33" s="41" t="s">
        <v>232</v>
      </c>
      <c r="C33" s="226" t="s">
        <v>388</v>
      </c>
      <c r="D33" s="226" t="s">
        <v>388</v>
      </c>
      <c r="E33" s="226" t="s">
        <v>388</v>
      </c>
      <c r="F33" s="226" t="s">
        <v>388</v>
      </c>
      <c r="G33" s="226" t="s">
        <v>388</v>
      </c>
      <c r="H33" s="226" t="s">
        <v>388</v>
      </c>
      <c r="I33" s="103"/>
      <c r="J33" s="103"/>
      <c r="K33" s="40"/>
      <c r="L33" s="40"/>
    </row>
    <row r="34" spans="1:12" s="39" customFormat="1" ht="47.25" customHeight="1" x14ac:dyDescent="0.25">
      <c r="A34" s="42" t="s">
        <v>312</v>
      </c>
      <c r="B34" s="41" t="s">
        <v>304</v>
      </c>
      <c r="C34" s="226" t="s">
        <v>388</v>
      </c>
      <c r="D34" s="226" t="s">
        <v>388</v>
      </c>
      <c r="E34" s="226" t="s">
        <v>388</v>
      </c>
      <c r="F34" s="226" t="s">
        <v>388</v>
      </c>
      <c r="G34" s="226" t="s">
        <v>388</v>
      </c>
      <c r="H34" s="226" t="s">
        <v>388</v>
      </c>
      <c r="I34" s="103"/>
      <c r="J34" s="103"/>
      <c r="K34" s="44"/>
      <c r="L34" s="40"/>
    </row>
    <row r="35" spans="1:12" s="39" customFormat="1" ht="49.5" customHeight="1" x14ac:dyDescent="0.25">
      <c r="A35" s="42" t="s">
        <v>313</v>
      </c>
      <c r="B35" s="41" t="s">
        <v>180</v>
      </c>
      <c r="C35" s="226" t="s">
        <v>388</v>
      </c>
      <c r="D35" s="226" t="s">
        <v>388</v>
      </c>
      <c r="E35" s="226" t="s">
        <v>388</v>
      </c>
      <c r="F35" s="226" t="s">
        <v>388</v>
      </c>
      <c r="G35" s="226" t="s">
        <v>388</v>
      </c>
      <c r="H35" s="226" t="s">
        <v>388</v>
      </c>
      <c r="I35" s="103"/>
      <c r="J35" s="103"/>
      <c r="K35" s="44"/>
      <c r="L35" s="40"/>
    </row>
    <row r="36" spans="1:12" ht="37.5" customHeight="1" x14ac:dyDescent="0.25">
      <c r="A36" s="42" t="s">
        <v>314</v>
      </c>
      <c r="B36" s="41" t="s">
        <v>296</v>
      </c>
      <c r="C36" s="226" t="s">
        <v>388</v>
      </c>
      <c r="D36" s="226" t="s">
        <v>388</v>
      </c>
      <c r="E36" s="226" t="s">
        <v>388</v>
      </c>
      <c r="F36" s="226" t="s">
        <v>388</v>
      </c>
      <c r="G36" s="226" t="s">
        <v>388</v>
      </c>
      <c r="H36" s="226" t="s">
        <v>388</v>
      </c>
      <c r="I36" s="103"/>
      <c r="J36" s="103"/>
      <c r="K36" s="40"/>
      <c r="L36" s="40"/>
    </row>
    <row r="37" spans="1:12" x14ac:dyDescent="0.25">
      <c r="A37" s="42" t="s">
        <v>315</v>
      </c>
      <c r="B37" s="41" t="s">
        <v>178</v>
      </c>
      <c r="C37" s="226">
        <v>44316</v>
      </c>
      <c r="D37" s="226">
        <v>44316</v>
      </c>
      <c r="E37" s="226">
        <v>44316</v>
      </c>
      <c r="F37" s="226">
        <v>44316</v>
      </c>
      <c r="G37" s="226">
        <v>44316</v>
      </c>
      <c r="H37" s="226">
        <v>44316</v>
      </c>
      <c r="I37" s="103">
        <v>1</v>
      </c>
      <c r="J37" s="103"/>
      <c r="K37" s="40"/>
      <c r="L37" s="40"/>
    </row>
    <row r="38" spans="1:12" x14ac:dyDescent="0.25">
      <c r="A38" s="42" t="s">
        <v>316</v>
      </c>
      <c r="B38" s="43" t="s">
        <v>177</v>
      </c>
      <c r="C38" s="226"/>
      <c r="D38" s="226"/>
      <c r="E38" s="226"/>
      <c r="F38" s="226"/>
      <c r="G38" s="226"/>
      <c r="H38" s="226"/>
      <c r="I38" s="103"/>
      <c r="J38" s="103"/>
      <c r="K38" s="40"/>
      <c r="L38" s="40"/>
    </row>
    <row r="39" spans="1:12" ht="63" x14ac:dyDescent="0.25">
      <c r="A39" s="42">
        <v>2</v>
      </c>
      <c r="B39" s="41" t="s">
        <v>301</v>
      </c>
      <c r="C39" s="226">
        <v>44253</v>
      </c>
      <c r="D39" s="226">
        <v>44253</v>
      </c>
      <c r="E39" s="226">
        <v>44253</v>
      </c>
      <c r="F39" s="226">
        <v>44253</v>
      </c>
      <c r="G39" s="226">
        <v>44253</v>
      </c>
      <c r="H39" s="226">
        <v>44253</v>
      </c>
      <c r="I39" s="103">
        <v>1</v>
      </c>
      <c r="J39" s="103"/>
      <c r="K39" s="40"/>
      <c r="L39" s="40"/>
    </row>
    <row r="40" spans="1:12" ht="33.75" customHeight="1" x14ac:dyDescent="0.25">
      <c r="A40" s="42" t="s">
        <v>176</v>
      </c>
      <c r="B40" s="41" t="s">
        <v>303</v>
      </c>
      <c r="C40" s="226">
        <v>44522</v>
      </c>
      <c r="D40" s="226">
        <v>44522</v>
      </c>
      <c r="E40" s="226">
        <v>44522</v>
      </c>
      <c r="F40" s="226">
        <v>44522</v>
      </c>
      <c r="G40" s="226">
        <v>44522</v>
      </c>
      <c r="H40" s="226">
        <v>44522</v>
      </c>
      <c r="I40" s="103">
        <v>1</v>
      </c>
      <c r="J40" s="103"/>
      <c r="K40" s="40"/>
      <c r="L40" s="40"/>
    </row>
    <row r="41" spans="1:12" ht="63" customHeight="1" x14ac:dyDescent="0.25">
      <c r="A41" s="42" t="s">
        <v>175</v>
      </c>
      <c r="B41" s="43" t="s">
        <v>379</v>
      </c>
      <c r="C41" s="226"/>
      <c r="D41" s="226"/>
      <c r="E41" s="226"/>
      <c r="F41" s="226"/>
      <c r="G41" s="226"/>
      <c r="H41" s="226"/>
      <c r="I41" s="103"/>
      <c r="J41" s="103"/>
      <c r="K41" s="40"/>
      <c r="L41" s="40"/>
    </row>
    <row r="42" spans="1:12" ht="58.5" customHeight="1" x14ac:dyDescent="0.25">
      <c r="A42" s="42">
        <v>3</v>
      </c>
      <c r="B42" s="41" t="s">
        <v>302</v>
      </c>
      <c r="C42" s="226" t="s">
        <v>388</v>
      </c>
      <c r="D42" s="226" t="s">
        <v>388</v>
      </c>
      <c r="E42" s="226" t="s">
        <v>388</v>
      </c>
      <c r="F42" s="226" t="s">
        <v>388</v>
      </c>
      <c r="G42" s="226" t="s">
        <v>388</v>
      </c>
      <c r="H42" s="226" t="s">
        <v>388</v>
      </c>
      <c r="I42" s="103"/>
      <c r="J42" s="103"/>
      <c r="K42" s="40"/>
      <c r="L42" s="40"/>
    </row>
    <row r="43" spans="1:12" ht="34.5" customHeight="1" x14ac:dyDescent="0.25">
      <c r="A43" s="42" t="s">
        <v>174</v>
      </c>
      <c r="B43" s="41" t="s">
        <v>172</v>
      </c>
      <c r="C43" s="226">
        <v>44530</v>
      </c>
      <c r="D43" s="226">
        <v>44550</v>
      </c>
      <c r="E43" s="226">
        <v>44530</v>
      </c>
      <c r="F43" s="226">
        <v>44550</v>
      </c>
      <c r="G43" s="226">
        <v>44530</v>
      </c>
      <c r="H43" s="226">
        <v>44550</v>
      </c>
      <c r="I43" s="103">
        <v>1</v>
      </c>
      <c r="J43" s="103"/>
      <c r="K43" s="40"/>
      <c r="L43" s="40"/>
    </row>
    <row r="44" spans="1:12" ht="24.75" customHeight="1" x14ac:dyDescent="0.25">
      <c r="A44" s="42" t="s">
        <v>173</v>
      </c>
      <c r="B44" s="41" t="s">
        <v>170</v>
      </c>
      <c r="C44" s="226">
        <v>44530</v>
      </c>
      <c r="D44" s="226">
        <v>44896</v>
      </c>
      <c r="E44" s="226">
        <v>44550</v>
      </c>
      <c r="F44" s="226">
        <v>44872</v>
      </c>
      <c r="G44" s="226">
        <v>44530</v>
      </c>
      <c r="H44" s="226">
        <v>44896</v>
      </c>
      <c r="I44" s="103">
        <v>1</v>
      </c>
      <c r="J44" s="103"/>
      <c r="K44" s="40"/>
      <c r="L44" s="40"/>
    </row>
    <row r="45" spans="1:12" ht="90.75" customHeight="1" x14ac:dyDescent="0.25">
      <c r="A45" s="42" t="s">
        <v>171</v>
      </c>
      <c r="B45" s="41" t="s">
        <v>307</v>
      </c>
      <c r="C45" s="226" t="s">
        <v>388</v>
      </c>
      <c r="D45" s="226" t="s">
        <v>388</v>
      </c>
      <c r="E45" s="226" t="s">
        <v>388</v>
      </c>
      <c r="F45" s="226" t="s">
        <v>388</v>
      </c>
      <c r="G45" s="226" t="s">
        <v>388</v>
      </c>
      <c r="H45" s="226" t="s">
        <v>388</v>
      </c>
      <c r="I45" s="103"/>
      <c r="J45" s="103"/>
      <c r="K45" s="40"/>
      <c r="L45" s="40"/>
    </row>
    <row r="46" spans="1:12" ht="167.25" customHeight="1" x14ac:dyDescent="0.25">
      <c r="A46" s="42" t="s">
        <v>169</v>
      </c>
      <c r="B46" s="41" t="s">
        <v>305</v>
      </c>
      <c r="C46" s="226" t="s">
        <v>388</v>
      </c>
      <c r="D46" s="226" t="s">
        <v>388</v>
      </c>
      <c r="E46" s="226" t="s">
        <v>388</v>
      </c>
      <c r="F46" s="226" t="s">
        <v>388</v>
      </c>
      <c r="G46" s="226" t="s">
        <v>388</v>
      </c>
      <c r="H46" s="226" t="s">
        <v>388</v>
      </c>
      <c r="I46" s="103"/>
      <c r="J46" s="103"/>
      <c r="K46" s="40"/>
      <c r="L46" s="40"/>
    </row>
    <row r="47" spans="1:12" ht="30.75" customHeight="1" x14ac:dyDescent="0.25">
      <c r="A47" s="42" t="s">
        <v>167</v>
      </c>
      <c r="B47" s="41" t="s">
        <v>168</v>
      </c>
      <c r="C47" s="226">
        <v>44896</v>
      </c>
      <c r="D47" s="226">
        <v>44926</v>
      </c>
      <c r="E47" s="226">
        <v>44888</v>
      </c>
      <c r="F47" s="226">
        <v>44894</v>
      </c>
      <c r="G47" s="226">
        <v>44896</v>
      </c>
      <c r="H47" s="226">
        <v>44926</v>
      </c>
      <c r="I47" s="103">
        <f>I50</f>
        <v>0.81172797610967828</v>
      </c>
      <c r="J47" s="103"/>
      <c r="K47" s="40"/>
      <c r="L47" s="40"/>
    </row>
    <row r="48" spans="1:12" ht="37.5" customHeight="1" x14ac:dyDescent="0.25">
      <c r="A48" s="42" t="s">
        <v>317</v>
      </c>
      <c r="B48" s="43" t="s">
        <v>166</v>
      </c>
      <c r="C48" s="226"/>
      <c r="D48" s="226"/>
      <c r="E48" s="104"/>
      <c r="F48" s="104"/>
      <c r="G48" s="226"/>
      <c r="H48" s="226"/>
      <c r="I48" s="103"/>
      <c r="J48" s="103"/>
      <c r="K48" s="40"/>
      <c r="L48" s="40"/>
    </row>
    <row r="49" spans="1:12" ht="35.25" customHeight="1" x14ac:dyDescent="0.25">
      <c r="A49" s="42">
        <v>4</v>
      </c>
      <c r="B49" s="41" t="s">
        <v>164</v>
      </c>
      <c r="C49" s="226" t="s">
        <v>388</v>
      </c>
      <c r="D49" s="226" t="s">
        <v>388</v>
      </c>
      <c r="E49" s="226">
        <v>44888</v>
      </c>
      <c r="F49" s="226">
        <v>44894</v>
      </c>
      <c r="G49" s="226" t="s">
        <v>388</v>
      </c>
      <c r="H49" s="226" t="s">
        <v>388</v>
      </c>
      <c r="I49" s="103">
        <f>I50</f>
        <v>0.81172797610967828</v>
      </c>
      <c r="J49" s="103"/>
      <c r="K49" s="40"/>
      <c r="L49" s="40"/>
    </row>
    <row r="50" spans="1:12" ht="86.25" customHeight="1" x14ac:dyDescent="0.25">
      <c r="A50" s="42" t="s">
        <v>165</v>
      </c>
      <c r="B50" s="41" t="s">
        <v>306</v>
      </c>
      <c r="C50" s="226">
        <v>44896</v>
      </c>
      <c r="D50" s="226">
        <v>44926</v>
      </c>
      <c r="E50" s="226">
        <v>44895</v>
      </c>
      <c r="F50" s="226">
        <v>44926</v>
      </c>
      <c r="G50" s="226">
        <v>44896</v>
      </c>
      <c r="H50" s="226">
        <v>44926</v>
      </c>
      <c r="I50" s="103">
        <f>'6.2. Паспорт фин осв ввод'!N57/'6.2. Паспорт фин осв ввод'!L57</f>
        <v>0.81172797610967828</v>
      </c>
      <c r="J50" s="103"/>
      <c r="K50" s="40"/>
      <c r="L50" s="40"/>
    </row>
    <row r="51" spans="1:12" ht="77.25" customHeight="1" x14ac:dyDescent="0.25">
      <c r="A51" s="42" t="s">
        <v>163</v>
      </c>
      <c r="B51" s="41" t="s">
        <v>308</v>
      </c>
      <c r="C51" s="226" t="s">
        <v>388</v>
      </c>
      <c r="D51" s="226" t="s">
        <v>388</v>
      </c>
      <c r="E51" s="226" t="s">
        <v>388</v>
      </c>
      <c r="F51" s="226" t="s">
        <v>388</v>
      </c>
      <c r="G51" s="226" t="s">
        <v>388</v>
      </c>
      <c r="H51" s="226" t="s">
        <v>388</v>
      </c>
      <c r="I51" s="103"/>
      <c r="J51" s="103"/>
      <c r="K51" s="40"/>
      <c r="L51" s="40"/>
    </row>
    <row r="52" spans="1:12" ht="71.25" customHeight="1" x14ac:dyDescent="0.25">
      <c r="A52" s="42" t="s">
        <v>161</v>
      </c>
      <c r="B52" s="41" t="s">
        <v>162</v>
      </c>
      <c r="C52" s="226" t="s">
        <v>388</v>
      </c>
      <c r="D52" s="226" t="s">
        <v>388</v>
      </c>
      <c r="E52" s="226" t="s">
        <v>388</v>
      </c>
      <c r="F52" s="226" t="s">
        <v>388</v>
      </c>
      <c r="G52" s="226" t="s">
        <v>388</v>
      </c>
      <c r="H52" s="226" t="s">
        <v>388</v>
      </c>
      <c r="I52" s="103"/>
      <c r="J52" s="103"/>
      <c r="K52" s="40"/>
      <c r="L52" s="40"/>
    </row>
    <row r="53" spans="1:12" ht="48" customHeight="1" x14ac:dyDescent="0.25">
      <c r="A53" s="42" t="s">
        <v>159</v>
      </c>
      <c r="B53" s="84" t="s">
        <v>309</v>
      </c>
      <c r="C53" s="226">
        <v>44896</v>
      </c>
      <c r="D53" s="226">
        <v>44926</v>
      </c>
      <c r="E53" s="226">
        <v>44895</v>
      </c>
      <c r="F53" s="226">
        <v>44926</v>
      </c>
      <c r="G53" s="226">
        <v>44896</v>
      </c>
      <c r="H53" s="226">
        <v>44926</v>
      </c>
      <c r="I53" s="103">
        <f>I50</f>
        <v>0.81172797610967828</v>
      </c>
      <c r="J53" s="103"/>
      <c r="K53" s="40"/>
      <c r="L53" s="40"/>
    </row>
    <row r="54" spans="1:12" ht="46.5" customHeight="1" x14ac:dyDescent="0.25">
      <c r="A54" s="42" t="s">
        <v>310</v>
      </c>
      <c r="B54" s="41" t="s">
        <v>160</v>
      </c>
      <c r="C54" s="101" t="s">
        <v>388</v>
      </c>
      <c r="D54" s="101" t="s">
        <v>388</v>
      </c>
      <c r="E54" s="226" t="s">
        <v>388</v>
      </c>
      <c r="F54" s="226" t="s">
        <v>388</v>
      </c>
      <c r="G54" s="101" t="s">
        <v>388</v>
      </c>
      <c r="H54" s="101" t="s">
        <v>388</v>
      </c>
      <c r="I54" s="103"/>
      <c r="J54" s="103"/>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58" sqref="R58"/>
    </sheetView>
  </sheetViews>
  <sheetFormatPr defaultColWidth="9.140625" defaultRowHeight="15.75" x14ac:dyDescent="0.25"/>
  <cols>
    <col min="1" max="1" width="9.140625" style="171"/>
    <col min="2" max="2" width="57.85546875" style="171" customWidth="1"/>
    <col min="3" max="3" width="13" style="171" customWidth="1"/>
    <col min="4" max="4" width="19.7109375" style="171" customWidth="1"/>
    <col min="5" max="6" width="19" style="171" customWidth="1"/>
    <col min="7" max="7" width="15.28515625" style="171" customWidth="1"/>
    <col min="8" max="8" width="11.42578125" style="171" customWidth="1"/>
    <col min="9" max="9" width="10.7109375" style="171" customWidth="1"/>
    <col min="10" max="10" width="9.7109375" style="171" customWidth="1"/>
    <col min="11" max="11" width="9.42578125" style="171" customWidth="1"/>
    <col min="12" max="15" width="11.42578125" style="171" customWidth="1"/>
    <col min="16" max="19" width="9.42578125" style="171" customWidth="1"/>
    <col min="20" max="20" width="13.140625" style="171" customWidth="1"/>
    <col min="21" max="21" width="24.85546875" style="171" customWidth="1"/>
    <col min="22" max="22" width="9.42578125" style="171" customWidth="1"/>
    <col min="23" max="16384" width="9.140625" style="171"/>
  </cols>
  <sheetData>
    <row r="1" spans="1:21" ht="18.75" x14ac:dyDescent="0.25">
      <c r="U1" s="182" t="s">
        <v>64</v>
      </c>
    </row>
    <row r="2" spans="1:21" ht="18.75" x14ac:dyDescent="0.3">
      <c r="U2" s="183" t="s">
        <v>6</v>
      </c>
    </row>
    <row r="3" spans="1:21" ht="18.75" x14ac:dyDescent="0.3">
      <c r="U3" s="183" t="s">
        <v>63</v>
      </c>
    </row>
    <row r="4" spans="1:21"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row>
    <row r="5" spans="1:21" ht="18.75" x14ac:dyDescent="0.3">
      <c r="U5" s="183"/>
    </row>
    <row r="6" spans="1:21" ht="18.75" x14ac:dyDescent="0.25">
      <c r="A6" s="429" t="s">
        <v>5</v>
      </c>
      <c r="B6" s="429"/>
      <c r="C6" s="429"/>
      <c r="D6" s="429"/>
      <c r="E6" s="429"/>
      <c r="F6" s="429"/>
      <c r="G6" s="429"/>
      <c r="H6" s="429"/>
      <c r="I6" s="429"/>
      <c r="J6" s="429"/>
      <c r="K6" s="429"/>
      <c r="L6" s="429"/>
      <c r="M6" s="429"/>
      <c r="N6" s="429"/>
      <c r="O6" s="429"/>
      <c r="P6" s="429"/>
      <c r="Q6" s="429"/>
      <c r="R6" s="429"/>
      <c r="S6" s="429"/>
      <c r="T6" s="429"/>
      <c r="U6" s="429"/>
    </row>
    <row r="7" spans="1:21" ht="18.75" x14ac:dyDescent="0.25">
      <c r="A7" s="184"/>
      <c r="B7" s="184"/>
      <c r="C7" s="184"/>
      <c r="D7" s="184"/>
      <c r="E7" s="184"/>
      <c r="F7" s="184"/>
      <c r="G7" s="184"/>
      <c r="H7" s="185"/>
      <c r="I7" s="185"/>
      <c r="J7" s="185"/>
      <c r="K7" s="185"/>
      <c r="L7" s="185"/>
      <c r="M7" s="185"/>
      <c r="N7" s="185"/>
      <c r="O7" s="185"/>
      <c r="P7" s="185"/>
      <c r="Q7" s="185"/>
      <c r="R7" s="185"/>
      <c r="S7" s="185"/>
      <c r="T7" s="185"/>
      <c r="U7" s="185"/>
    </row>
    <row r="8" spans="1:21" x14ac:dyDescent="0.25">
      <c r="A8" s="551" t="s">
        <v>539</v>
      </c>
      <c r="B8" s="551"/>
      <c r="C8" s="551"/>
      <c r="D8" s="551"/>
      <c r="E8" s="551"/>
      <c r="F8" s="551"/>
      <c r="G8" s="551"/>
      <c r="H8" s="551"/>
      <c r="I8" s="551"/>
      <c r="J8" s="551"/>
      <c r="K8" s="551"/>
      <c r="L8" s="551"/>
      <c r="M8" s="551"/>
      <c r="N8" s="551"/>
      <c r="O8" s="551"/>
      <c r="P8" s="551"/>
      <c r="Q8" s="551"/>
      <c r="R8" s="551"/>
      <c r="S8" s="551"/>
      <c r="T8" s="551"/>
      <c r="U8" s="551"/>
    </row>
    <row r="9" spans="1:21" ht="18.75" customHeight="1" x14ac:dyDescent="0.25">
      <c r="A9" s="426" t="s">
        <v>4</v>
      </c>
      <c r="B9" s="426"/>
      <c r="C9" s="426"/>
      <c r="D9" s="426"/>
      <c r="E9" s="426"/>
      <c r="F9" s="426"/>
      <c r="G9" s="426"/>
      <c r="H9" s="426"/>
      <c r="I9" s="426"/>
      <c r="J9" s="426"/>
      <c r="K9" s="426"/>
      <c r="L9" s="426"/>
      <c r="M9" s="426"/>
      <c r="N9" s="426"/>
      <c r="O9" s="426"/>
      <c r="P9" s="426"/>
      <c r="Q9" s="426"/>
      <c r="R9" s="426"/>
      <c r="S9" s="426"/>
      <c r="T9" s="426"/>
      <c r="U9" s="426"/>
    </row>
    <row r="10" spans="1:21" ht="18.75" x14ac:dyDescent="0.25">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25">
      <c r="A11" s="552" t="str">
        <f>'1. паспорт местоположение'!A12:C12</f>
        <v>L_48-0,4уст-21</v>
      </c>
      <c r="B11" s="552"/>
      <c r="C11" s="552"/>
      <c r="D11" s="552"/>
      <c r="E11" s="552"/>
      <c r="F11" s="552"/>
      <c r="G11" s="552"/>
      <c r="H11" s="552"/>
      <c r="I11" s="552"/>
      <c r="J11" s="552"/>
      <c r="K11" s="552"/>
      <c r="L11" s="552"/>
      <c r="M11" s="552"/>
      <c r="N11" s="552"/>
      <c r="O11" s="552"/>
      <c r="P11" s="552"/>
      <c r="Q11" s="552"/>
      <c r="R11" s="552"/>
      <c r="S11" s="552"/>
      <c r="T11" s="552"/>
      <c r="U11" s="552"/>
    </row>
    <row r="12" spans="1:21" x14ac:dyDescent="0.25">
      <c r="A12" s="426" t="s">
        <v>3</v>
      </c>
      <c r="B12" s="426"/>
      <c r="C12" s="426"/>
      <c r="D12" s="426"/>
      <c r="E12" s="426"/>
      <c r="F12" s="426"/>
      <c r="G12" s="426"/>
      <c r="H12" s="426"/>
      <c r="I12" s="426"/>
      <c r="J12" s="426"/>
      <c r="K12" s="426"/>
      <c r="L12" s="426"/>
      <c r="M12" s="426"/>
      <c r="N12" s="426"/>
      <c r="O12" s="426"/>
      <c r="P12" s="426"/>
      <c r="Q12" s="426"/>
      <c r="R12" s="426"/>
      <c r="S12" s="426"/>
      <c r="T12" s="426"/>
      <c r="U12" s="426"/>
    </row>
    <row r="13" spans="1:21" ht="16.5" customHeight="1" x14ac:dyDescent="0.3">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25">
      <c r="A14" s="55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51"/>
      <c r="C14" s="551"/>
      <c r="D14" s="551"/>
      <c r="E14" s="551"/>
      <c r="F14" s="551"/>
      <c r="G14" s="551"/>
      <c r="H14" s="551"/>
      <c r="I14" s="551"/>
      <c r="J14" s="551"/>
      <c r="K14" s="551"/>
      <c r="L14" s="551"/>
      <c r="M14" s="551"/>
      <c r="N14" s="551"/>
      <c r="O14" s="551"/>
      <c r="P14" s="551"/>
      <c r="Q14" s="551"/>
      <c r="R14" s="551"/>
      <c r="S14" s="551"/>
      <c r="T14" s="551"/>
      <c r="U14" s="551"/>
    </row>
    <row r="15" spans="1:21" ht="15.75" customHeight="1" x14ac:dyDescent="0.25">
      <c r="A15" s="426" t="s">
        <v>2</v>
      </c>
      <c r="B15" s="426"/>
      <c r="C15" s="426"/>
      <c r="D15" s="426"/>
      <c r="E15" s="426"/>
      <c r="F15" s="426"/>
      <c r="G15" s="426"/>
      <c r="H15" s="426"/>
      <c r="I15" s="426"/>
      <c r="J15" s="426"/>
      <c r="K15" s="426"/>
      <c r="L15" s="426"/>
      <c r="M15" s="426"/>
      <c r="N15" s="426"/>
      <c r="O15" s="426"/>
      <c r="P15" s="426"/>
      <c r="Q15" s="426"/>
      <c r="R15" s="426"/>
      <c r="S15" s="426"/>
      <c r="T15" s="426"/>
      <c r="U15" s="426"/>
    </row>
    <row r="16" spans="1:21" x14ac:dyDescent="0.25">
      <c r="A16" s="555"/>
      <c r="B16" s="555"/>
      <c r="C16" s="555"/>
      <c r="D16" s="555"/>
      <c r="E16" s="555"/>
      <c r="F16" s="555"/>
      <c r="G16" s="555"/>
      <c r="H16" s="555"/>
      <c r="I16" s="555"/>
      <c r="J16" s="555"/>
      <c r="K16" s="555"/>
      <c r="L16" s="555"/>
      <c r="M16" s="555"/>
      <c r="N16" s="555"/>
      <c r="O16" s="555"/>
      <c r="P16" s="555"/>
      <c r="Q16" s="555"/>
      <c r="R16" s="555"/>
      <c r="S16" s="555"/>
      <c r="T16" s="555"/>
      <c r="U16" s="555"/>
    </row>
    <row r="18" spans="1:23" x14ac:dyDescent="0.25">
      <c r="A18" s="556" t="s">
        <v>350</v>
      </c>
      <c r="B18" s="556"/>
      <c r="C18" s="556"/>
      <c r="D18" s="556"/>
      <c r="E18" s="556"/>
      <c r="F18" s="556"/>
      <c r="G18" s="556"/>
      <c r="H18" s="556"/>
      <c r="I18" s="556"/>
      <c r="J18" s="556"/>
      <c r="K18" s="556"/>
      <c r="L18" s="556"/>
      <c r="M18" s="556"/>
      <c r="N18" s="556"/>
      <c r="O18" s="556"/>
      <c r="P18" s="556"/>
      <c r="Q18" s="556"/>
      <c r="R18" s="556"/>
      <c r="S18" s="556"/>
      <c r="T18" s="556"/>
      <c r="U18" s="556"/>
    </row>
    <row r="19" spans="1:23" x14ac:dyDescent="0.25">
      <c r="B19" s="191"/>
    </row>
    <row r="20" spans="1:23" ht="33" customHeight="1" x14ac:dyDescent="0.25">
      <c r="A20" s="558" t="s">
        <v>158</v>
      </c>
      <c r="B20" s="558" t="s">
        <v>157</v>
      </c>
      <c r="C20" s="536" t="s">
        <v>156</v>
      </c>
      <c r="D20" s="536"/>
      <c r="E20" s="537" t="s">
        <v>155</v>
      </c>
      <c r="F20" s="537"/>
      <c r="G20" s="560" t="s">
        <v>446</v>
      </c>
      <c r="H20" s="547" t="s">
        <v>385</v>
      </c>
      <c r="I20" s="548"/>
      <c r="J20" s="548"/>
      <c r="K20" s="549"/>
      <c r="L20" s="547" t="s">
        <v>386</v>
      </c>
      <c r="M20" s="548"/>
      <c r="N20" s="548"/>
      <c r="O20" s="548"/>
      <c r="P20" s="547" t="s">
        <v>390</v>
      </c>
      <c r="Q20" s="548"/>
      <c r="R20" s="548"/>
      <c r="S20" s="548"/>
      <c r="T20" s="557" t="s">
        <v>154</v>
      </c>
      <c r="U20" s="557"/>
      <c r="V20" s="187"/>
      <c r="W20" s="187"/>
    </row>
    <row r="21" spans="1:23" ht="99.75" customHeight="1" x14ac:dyDescent="0.25">
      <c r="A21" s="559"/>
      <c r="B21" s="559"/>
      <c r="C21" s="536"/>
      <c r="D21" s="536"/>
      <c r="E21" s="537"/>
      <c r="F21" s="537"/>
      <c r="G21" s="561"/>
      <c r="H21" s="550" t="s">
        <v>0</v>
      </c>
      <c r="I21" s="550"/>
      <c r="J21" s="536" t="s">
        <v>7</v>
      </c>
      <c r="K21" s="550"/>
      <c r="L21" s="550" t="s">
        <v>0</v>
      </c>
      <c r="M21" s="550"/>
      <c r="N21" s="536" t="s">
        <v>7</v>
      </c>
      <c r="O21" s="550"/>
      <c r="P21" s="550" t="s">
        <v>0</v>
      </c>
      <c r="Q21" s="550"/>
      <c r="R21" s="536" t="s">
        <v>7</v>
      </c>
      <c r="S21" s="550"/>
      <c r="T21" s="557"/>
      <c r="U21" s="557"/>
    </row>
    <row r="22" spans="1:23" ht="72" x14ac:dyDescent="0.25">
      <c r="A22" s="533"/>
      <c r="B22" s="533"/>
      <c r="C22" s="303" t="s">
        <v>0</v>
      </c>
      <c r="D22" s="303" t="s">
        <v>486</v>
      </c>
      <c r="E22" s="180" t="s">
        <v>487</v>
      </c>
      <c r="F22" s="180" t="s">
        <v>596</v>
      </c>
      <c r="G22" s="562"/>
      <c r="H22" s="304" t="s">
        <v>335</v>
      </c>
      <c r="I22" s="304" t="s">
        <v>488</v>
      </c>
      <c r="J22" s="304" t="s">
        <v>335</v>
      </c>
      <c r="K22" s="304" t="s">
        <v>488</v>
      </c>
      <c r="L22" s="304" t="s">
        <v>335</v>
      </c>
      <c r="M22" s="304" t="s">
        <v>488</v>
      </c>
      <c r="N22" s="304" t="s">
        <v>335</v>
      </c>
      <c r="O22" s="304" t="s">
        <v>488</v>
      </c>
      <c r="P22" s="304" t="s">
        <v>335</v>
      </c>
      <c r="Q22" s="304" t="s">
        <v>488</v>
      </c>
      <c r="R22" s="304" t="s">
        <v>335</v>
      </c>
      <c r="S22" s="304" t="s">
        <v>488</v>
      </c>
      <c r="T22" s="405" t="s">
        <v>0</v>
      </c>
      <c r="U22" s="405" t="s">
        <v>7</v>
      </c>
    </row>
    <row r="23" spans="1:23" ht="19.5" customHeight="1" x14ac:dyDescent="0.25">
      <c r="A23" s="196">
        <v>1</v>
      </c>
      <c r="B23" s="196">
        <v>2</v>
      </c>
      <c r="C23" s="302">
        <v>3</v>
      </c>
      <c r="D23" s="302">
        <v>4</v>
      </c>
      <c r="E23" s="302">
        <v>5</v>
      </c>
      <c r="F23" s="302">
        <v>6</v>
      </c>
      <c r="G23" s="302">
        <v>7</v>
      </c>
      <c r="H23" s="302">
        <v>8</v>
      </c>
      <c r="I23" s="302">
        <v>9</v>
      </c>
      <c r="J23" s="302">
        <v>10</v>
      </c>
      <c r="K23" s="302">
        <v>11</v>
      </c>
      <c r="L23" s="302">
        <v>12</v>
      </c>
      <c r="M23" s="302">
        <v>13</v>
      </c>
      <c r="N23" s="302">
        <v>14</v>
      </c>
      <c r="O23" s="302">
        <v>15</v>
      </c>
      <c r="P23" s="302">
        <v>16</v>
      </c>
      <c r="Q23" s="302">
        <v>17</v>
      </c>
      <c r="R23" s="302">
        <v>18</v>
      </c>
      <c r="S23" s="302">
        <v>19</v>
      </c>
      <c r="T23" s="302">
        <v>20</v>
      </c>
      <c r="U23" s="302">
        <v>21</v>
      </c>
    </row>
    <row r="24" spans="1:23" s="227" customFormat="1" ht="47.25" customHeight="1" x14ac:dyDescent="0.25">
      <c r="A24" s="179">
        <v>1</v>
      </c>
      <c r="B24" s="178" t="s">
        <v>153</v>
      </c>
      <c r="C24" s="229">
        <f t="shared" ref="C24" si="0">SUM(C25:C29)</f>
        <v>224.42726819000001</v>
      </c>
      <c r="D24" s="229">
        <f t="shared" ref="D24:H24" si="1">SUM(D25:D29)</f>
        <v>0</v>
      </c>
      <c r="E24" s="229">
        <f t="shared" si="1"/>
        <v>224.42726819000001</v>
      </c>
      <c r="F24" s="229">
        <f t="shared" si="1"/>
        <v>20.680543180000029</v>
      </c>
      <c r="G24" s="229">
        <f t="shared" si="1"/>
        <v>0</v>
      </c>
      <c r="H24" s="229">
        <f t="shared" si="1"/>
        <v>91.998089949999994</v>
      </c>
      <c r="I24" s="229">
        <f t="shared" ref="I24" si="2">SUM(I25:I29)</f>
        <v>0</v>
      </c>
      <c r="J24" s="229">
        <f t="shared" ref="J24" si="3">SUM(J25:J29)</f>
        <v>100.36752455</v>
      </c>
      <c r="K24" s="229">
        <f t="shared" ref="K24:S24" si="4">SUM(K25:K29)</f>
        <v>0</v>
      </c>
      <c r="L24" s="229">
        <v>124.05974364000001</v>
      </c>
      <c r="M24" s="229">
        <f t="shared" si="4"/>
        <v>0</v>
      </c>
      <c r="N24" s="229">
        <f t="shared" si="4"/>
        <v>103.37920045999998</v>
      </c>
      <c r="O24" s="229">
        <f t="shared" ref="O24" si="5">SUM(O25:O29)</f>
        <v>0</v>
      </c>
      <c r="P24" s="229">
        <f t="shared" si="4"/>
        <v>0</v>
      </c>
      <c r="Q24" s="229">
        <f t="shared" si="4"/>
        <v>0</v>
      </c>
      <c r="R24" s="229">
        <f t="shared" si="4"/>
        <v>31.784609489999998</v>
      </c>
      <c r="S24" s="229">
        <f t="shared" si="4"/>
        <v>31.784609489999998</v>
      </c>
      <c r="T24" s="229">
        <f t="shared" ref="T24:T64" si="6">H24+L24+P24</f>
        <v>216.05783359</v>
      </c>
      <c r="U24" s="229">
        <f t="shared" ref="U24:U64" si="7">J24+N24+R24</f>
        <v>235.53133449999999</v>
      </c>
    </row>
    <row r="25" spans="1:23" ht="24" customHeight="1" x14ac:dyDescent="0.25">
      <c r="A25" s="177" t="s">
        <v>152</v>
      </c>
      <c r="B25" s="170" t="s">
        <v>151</v>
      </c>
      <c r="C25" s="229">
        <v>0</v>
      </c>
      <c r="D25" s="229">
        <v>0</v>
      </c>
      <c r="E25" s="229">
        <f t="shared" ref="E25:E29" si="8">C25</f>
        <v>0</v>
      </c>
      <c r="F25" s="229">
        <f>E25-G25-J25-N25</f>
        <v>0</v>
      </c>
      <c r="G25" s="230">
        <v>0</v>
      </c>
      <c r="H25" s="230">
        <v>0</v>
      </c>
      <c r="I25" s="230">
        <v>0</v>
      </c>
      <c r="J25" s="230">
        <v>0</v>
      </c>
      <c r="K25" s="230">
        <v>0</v>
      </c>
      <c r="L25" s="230">
        <v>0</v>
      </c>
      <c r="M25" s="230">
        <v>0</v>
      </c>
      <c r="N25" s="230">
        <v>0</v>
      </c>
      <c r="O25" s="230">
        <v>0</v>
      </c>
      <c r="P25" s="230">
        <v>0</v>
      </c>
      <c r="Q25" s="230">
        <v>0</v>
      </c>
      <c r="R25" s="230">
        <v>0</v>
      </c>
      <c r="S25" s="230">
        <f>R25</f>
        <v>0</v>
      </c>
      <c r="T25" s="230">
        <f t="shared" si="6"/>
        <v>0</v>
      </c>
      <c r="U25" s="230">
        <f t="shared" si="7"/>
        <v>0</v>
      </c>
    </row>
    <row r="26" spans="1:23" x14ac:dyDescent="0.25">
      <c r="A26" s="177" t="s">
        <v>150</v>
      </c>
      <c r="B26" s="170" t="s">
        <v>149</v>
      </c>
      <c r="C26" s="229">
        <v>0</v>
      </c>
      <c r="D26" s="229">
        <v>0</v>
      </c>
      <c r="E26" s="229">
        <f t="shared" si="8"/>
        <v>0</v>
      </c>
      <c r="F26" s="229">
        <f t="shared" ref="F26:F63" si="9">E26-G26-J26-N26</f>
        <v>0</v>
      </c>
      <c r="G26" s="230">
        <v>0</v>
      </c>
      <c r="H26" s="230">
        <v>0</v>
      </c>
      <c r="I26" s="230">
        <v>0</v>
      </c>
      <c r="J26" s="230">
        <v>0</v>
      </c>
      <c r="K26" s="230">
        <v>0</v>
      </c>
      <c r="L26" s="230">
        <v>0</v>
      </c>
      <c r="M26" s="230">
        <v>0</v>
      </c>
      <c r="N26" s="230">
        <v>0</v>
      </c>
      <c r="O26" s="230">
        <v>0</v>
      </c>
      <c r="P26" s="230">
        <v>0</v>
      </c>
      <c r="Q26" s="230">
        <v>0</v>
      </c>
      <c r="R26" s="230">
        <v>0</v>
      </c>
      <c r="S26" s="230">
        <f t="shared" ref="S26:S29" si="10">R26</f>
        <v>0</v>
      </c>
      <c r="T26" s="230">
        <f t="shared" si="6"/>
        <v>0</v>
      </c>
      <c r="U26" s="230">
        <f t="shared" si="7"/>
        <v>0</v>
      </c>
    </row>
    <row r="27" spans="1:23" ht="31.5" x14ac:dyDescent="0.25">
      <c r="A27" s="177" t="s">
        <v>148</v>
      </c>
      <c r="B27" s="170" t="s">
        <v>291</v>
      </c>
      <c r="C27" s="229">
        <v>224.42726819000001</v>
      </c>
      <c r="D27" s="229">
        <v>0</v>
      </c>
      <c r="E27" s="229">
        <f t="shared" si="8"/>
        <v>224.42726819000001</v>
      </c>
      <c r="F27" s="229">
        <f t="shared" si="9"/>
        <v>20.680543180000029</v>
      </c>
      <c r="G27" s="230">
        <v>0</v>
      </c>
      <c r="H27" s="230">
        <v>91.998089949999994</v>
      </c>
      <c r="I27" s="230">
        <v>0</v>
      </c>
      <c r="J27" s="230">
        <v>100.36752455</v>
      </c>
      <c r="K27" s="230">
        <v>0</v>
      </c>
      <c r="L27" s="230">
        <v>124.05974363999999</v>
      </c>
      <c r="M27" s="230">
        <v>0</v>
      </c>
      <c r="N27" s="230">
        <v>103.37920045999998</v>
      </c>
      <c r="O27" s="230">
        <v>0</v>
      </c>
      <c r="P27" s="230">
        <v>0</v>
      </c>
      <c r="Q27" s="230">
        <v>0</v>
      </c>
      <c r="R27" s="230">
        <v>31.784609489999998</v>
      </c>
      <c r="S27" s="230">
        <f t="shared" si="10"/>
        <v>31.784609489999998</v>
      </c>
      <c r="T27" s="230">
        <f t="shared" si="6"/>
        <v>216.05783358999997</v>
      </c>
      <c r="U27" s="230">
        <f t="shared" si="7"/>
        <v>235.53133449999999</v>
      </c>
    </row>
    <row r="28" spans="1:23" x14ac:dyDescent="0.25">
      <c r="A28" s="177" t="s">
        <v>147</v>
      </c>
      <c r="B28" s="170" t="s">
        <v>384</v>
      </c>
      <c r="C28" s="229">
        <v>0</v>
      </c>
      <c r="D28" s="229">
        <v>0</v>
      </c>
      <c r="E28" s="229">
        <f t="shared" si="8"/>
        <v>0</v>
      </c>
      <c r="F28" s="229">
        <f t="shared" si="9"/>
        <v>0</v>
      </c>
      <c r="G28" s="230">
        <v>0</v>
      </c>
      <c r="H28" s="230">
        <v>0</v>
      </c>
      <c r="I28" s="230">
        <v>0</v>
      </c>
      <c r="J28" s="230">
        <v>0</v>
      </c>
      <c r="K28" s="230">
        <v>0</v>
      </c>
      <c r="L28" s="230">
        <v>0</v>
      </c>
      <c r="M28" s="230">
        <v>0</v>
      </c>
      <c r="N28" s="230">
        <v>0</v>
      </c>
      <c r="O28" s="230">
        <v>0</v>
      </c>
      <c r="P28" s="230">
        <v>0</v>
      </c>
      <c r="Q28" s="230">
        <v>0</v>
      </c>
      <c r="R28" s="230">
        <v>0</v>
      </c>
      <c r="S28" s="230">
        <f t="shared" si="10"/>
        <v>0</v>
      </c>
      <c r="T28" s="230">
        <f t="shared" si="6"/>
        <v>0</v>
      </c>
      <c r="U28" s="230">
        <f t="shared" si="7"/>
        <v>0</v>
      </c>
    </row>
    <row r="29" spans="1:23" x14ac:dyDescent="0.25">
      <c r="A29" s="177" t="s">
        <v>146</v>
      </c>
      <c r="B29" s="228" t="s">
        <v>145</v>
      </c>
      <c r="C29" s="229">
        <v>0</v>
      </c>
      <c r="D29" s="229">
        <v>0</v>
      </c>
      <c r="E29" s="229">
        <f t="shared" si="8"/>
        <v>0</v>
      </c>
      <c r="F29" s="229">
        <f t="shared" si="9"/>
        <v>0</v>
      </c>
      <c r="G29" s="230">
        <v>0</v>
      </c>
      <c r="H29" s="230">
        <v>0</v>
      </c>
      <c r="I29" s="230">
        <v>0</v>
      </c>
      <c r="J29" s="230">
        <v>0</v>
      </c>
      <c r="K29" s="230">
        <v>0</v>
      </c>
      <c r="L29" s="230">
        <v>0</v>
      </c>
      <c r="M29" s="230">
        <v>0</v>
      </c>
      <c r="N29" s="230">
        <v>0</v>
      </c>
      <c r="O29" s="230">
        <v>0</v>
      </c>
      <c r="P29" s="230">
        <v>0</v>
      </c>
      <c r="Q29" s="230">
        <v>0</v>
      </c>
      <c r="R29" s="230">
        <v>0</v>
      </c>
      <c r="S29" s="230">
        <f t="shared" si="10"/>
        <v>0</v>
      </c>
      <c r="T29" s="230">
        <f t="shared" si="6"/>
        <v>0</v>
      </c>
      <c r="U29" s="230">
        <f t="shared" si="7"/>
        <v>0</v>
      </c>
    </row>
    <row r="30" spans="1:23" s="227" customFormat="1" ht="47.25" x14ac:dyDescent="0.25">
      <c r="A30" s="179" t="s">
        <v>59</v>
      </c>
      <c r="B30" s="178" t="s">
        <v>144</v>
      </c>
      <c r="C30" s="229">
        <f t="shared" ref="C30:S30" si="11">SUM(C31:C34)</f>
        <v>187.02272349</v>
      </c>
      <c r="D30" s="229">
        <f t="shared" si="11"/>
        <v>0</v>
      </c>
      <c r="E30" s="229">
        <f t="shared" si="11"/>
        <v>187.02272349</v>
      </c>
      <c r="F30" s="229">
        <v>0</v>
      </c>
      <c r="G30" s="229">
        <f t="shared" si="11"/>
        <v>0</v>
      </c>
      <c r="H30" s="229">
        <f t="shared" si="11"/>
        <v>124.82942952000002</v>
      </c>
      <c r="I30" s="229">
        <f t="shared" si="11"/>
        <v>0</v>
      </c>
      <c r="J30" s="229">
        <f t="shared" si="11"/>
        <v>123.9819552</v>
      </c>
      <c r="K30" s="229">
        <f t="shared" si="11"/>
        <v>0</v>
      </c>
      <c r="L30" s="229">
        <v>63.040768290000003</v>
      </c>
      <c r="M30" s="229">
        <f t="shared" si="11"/>
        <v>0</v>
      </c>
      <c r="N30" s="229">
        <f t="shared" si="11"/>
        <v>69.57567478</v>
      </c>
      <c r="O30" s="229">
        <f t="shared" ref="O30" si="12">SUM(O31:O34)</f>
        <v>0</v>
      </c>
      <c r="P30" s="229">
        <f t="shared" si="11"/>
        <v>0</v>
      </c>
      <c r="Q30" s="229">
        <f t="shared" si="11"/>
        <v>0</v>
      </c>
      <c r="R30" s="229">
        <f t="shared" si="11"/>
        <v>5.2971948499999995</v>
      </c>
      <c r="S30" s="229">
        <f t="shared" si="11"/>
        <v>5.2971948499999995</v>
      </c>
      <c r="T30" s="229">
        <f t="shared" si="6"/>
        <v>187.87019781000004</v>
      </c>
      <c r="U30" s="229">
        <f t="shared" si="7"/>
        <v>198.85482483000001</v>
      </c>
    </row>
    <row r="31" spans="1:23" x14ac:dyDescent="0.25">
      <c r="A31" s="179" t="s">
        <v>143</v>
      </c>
      <c r="B31" s="170" t="s">
        <v>142</v>
      </c>
      <c r="C31" s="229">
        <v>0.99318107</v>
      </c>
      <c r="D31" s="229">
        <v>0</v>
      </c>
      <c r="E31" s="229">
        <f t="shared" ref="E31:E64" si="13">C31</f>
        <v>0.99318107</v>
      </c>
      <c r="F31" s="229">
        <v>0</v>
      </c>
      <c r="G31" s="230">
        <v>0</v>
      </c>
      <c r="H31" s="230">
        <v>0.99317999999999995</v>
      </c>
      <c r="I31" s="230">
        <v>0</v>
      </c>
      <c r="J31" s="230">
        <v>1.1323052</v>
      </c>
      <c r="K31" s="230">
        <v>0</v>
      </c>
      <c r="L31" s="230">
        <v>-0.13912413000000001</v>
      </c>
      <c r="M31" s="230">
        <v>0</v>
      </c>
      <c r="N31" s="230">
        <v>0</v>
      </c>
      <c r="O31" s="230">
        <f>N31</f>
        <v>0</v>
      </c>
      <c r="P31" s="230">
        <v>0</v>
      </c>
      <c r="Q31" s="230">
        <v>0</v>
      </c>
      <c r="R31" s="230">
        <v>0</v>
      </c>
      <c r="S31" s="230">
        <f>R31</f>
        <v>0</v>
      </c>
      <c r="T31" s="230">
        <f t="shared" si="6"/>
        <v>0.85405586999999994</v>
      </c>
      <c r="U31" s="230">
        <f t="shared" si="7"/>
        <v>1.1323052</v>
      </c>
    </row>
    <row r="32" spans="1:23" ht="31.5" x14ac:dyDescent="0.25">
      <c r="A32" s="179" t="s">
        <v>141</v>
      </c>
      <c r="B32" s="170" t="s">
        <v>140</v>
      </c>
      <c r="C32" s="229">
        <v>48.12081504493522</v>
      </c>
      <c r="D32" s="229">
        <v>0</v>
      </c>
      <c r="E32" s="229">
        <f t="shared" si="13"/>
        <v>48.12081504493522</v>
      </c>
      <c r="F32" s="229">
        <v>0</v>
      </c>
      <c r="G32" s="230">
        <v>0</v>
      </c>
      <c r="H32" s="230">
        <v>51.440277520000002</v>
      </c>
      <c r="I32" s="230">
        <v>0</v>
      </c>
      <c r="J32" s="230">
        <v>0</v>
      </c>
      <c r="K32" s="230">
        <v>0</v>
      </c>
      <c r="L32" s="230">
        <v>48.12081504493522</v>
      </c>
      <c r="M32" s="230">
        <v>0</v>
      </c>
      <c r="N32" s="230">
        <v>45.71011438</v>
      </c>
      <c r="O32" s="230">
        <v>0</v>
      </c>
      <c r="P32" s="230">
        <v>0</v>
      </c>
      <c r="Q32" s="230">
        <v>0</v>
      </c>
      <c r="R32" s="230">
        <v>2.2433322000000002</v>
      </c>
      <c r="S32" s="230">
        <f t="shared" ref="S32:S64" si="14">R32</f>
        <v>2.2433322000000002</v>
      </c>
      <c r="T32" s="230">
        <f t="shared" si="6"/>
        <v>99.561092564935223</v>
      </c>
      <c r="U32" s="230">
        <f t="shared" si="7"/>
        <v>47.953446579999998</v>
      </c>
      <c r="V32" s="231"/>
    </row>
    <row r="33" spans="1:21" x14ac:dyDescent="0.25">
      <c r="A33" s="179" t="s">
        <v>139</v>
      </c>
      <c r="B33" s="170" t="s">
        <v>138</v>
      </c>
      <c r="C33" s="229">
        <v>126.00018430244938</v>
      </c>
      <c r="D33" s="229">
        <v>0</v>
      </c>
      <c r="E33" s="229">
        <f t="shared" si="13"/>
        <v>126.00018430244938</v>
      </c>
      <c r="F33" s="229">
        <v>0</v>
      </c>
      <c r="G33" s="230">
        <v>0</v>
      </c>
      <c r="H33" s="230">
        <v>69.628080000000011</v>
      </c>
      <c r="I33" s="230">
        <v>0</v>
      </c>
      <c r="J33" s="230">
        <v>122.84965</v>
      </c>
      <c r="K33" s="230">
        <v>0</v>
      </c>
      <c r="L33" s="230">
        <v>3.1505343024493868</v>
      </c>
      <c r="M33" s="230">
        <v>0</v>
      </c>
      <c r="N33" s="230">
        <v>12.5694</v>
      </c>
      <c r="O33" s="230">
        <v>0</v>
      </c>
      <c r="P33" s="230">
        <v>0</v>
      </c>
      <c r="Q33" s="230">
        <v>0</v>
      </c>
      <c r="R33" s="230">
        <v>2.6309999999999998</v>
      </c>
      <c r="S33" s="230">
        <f t="shared" si="14"/>
        <v>2.6309999999999998</v>
      </c>
      <c r="T33" s="230">
        <f t="shared" si="6"/>
        <v>72.778614302449398</v>
      </c>
      <c r="U33" s="230">
        <f t="shared" si="7"/>
        <v>138.05005</v>
      </c>
    </row>
    <row r="34" spans="1:21" x14ac:dyDescent="0.25">
      <c r="A34" s="179" t="s">
        <v>137</v>
      </c>
      <c r="B34" s="170" t="s">
        <v>136</v>
      </c>
      <c r="C34" s="229">
        <v>11.908543072615393</v>
      </c>
      <c r="D34" s="229">
        <v>0</v>
      </c>
      <c r="E34" s="229">
        <f t="shared" si="13"/>
        <v>11.908543072615393</v>
      </c>
      <c r="F34" s="229">
        <v>0</v>
      </c>
      <c r="G34" s="230">
        <v>0</v>
      </c>
      <c r="H34" s="230">
        <v>2.7678920000000002</v>
      </c>
      <c r="I34" s="230">
        <v>0</v>
      </c>
      <c r="J34" s="230">
        <v>0</v>
      </c>
      <c r="K34" s="230">
        <v>0</v>
      </c>
      <c r="L34" s="230">
        <v>11.908543072615393</v>
      </c>
      <c r="M34" s="230">
        <v>0</v>
      </c>
      <c r="N34" s="230">
        <v>11.296160399999998</v>
      </c>
      <c r="O34" s="230">
        <v>0</v>
      </c>
      <c r="P34" s="230">
        <v>0</v>
      </c>
      <c r="Q34" s="230">
        <v>0</v>
      </c>
      <c r="R34" s="230">
        <v>0.42286265000000001</v>
      </c>
      <c r="S34" s="230">
        <f t="shared" si="14"/>
        <v>0.42286265000000001</v>
      </c>
      <c r="T34" s="230">
        <f t="shared" si="6"/>
        <v>14.676435072615392</v>
      </c>
      <c r="U34" s="230">
        <f t="shared" si="7"/>
        <v>11.719023049999999</v>
      </c>
    </row>
    <row r="35" spans="1:21" s="227" customFormat="1" ht="31.5" x14ac:dyDescent="0.25">
      <c r="A35" s="179" t="s">
        <v>58</v>
      </c>
      <c r="B35" s="178" t="s">
        <v>135</v>
      </c>
      <c r="C35" s="229">
        <v>0</v>
      </c>
      <c r="D35" s="229">
        <v>0</v>
      </c>
      <c r="E35" s="229">
        <v>0</v>
      </c>
      <c r="F35" s="229">
        <f t="shared" si="9"/>
        <v>0</v>
      </c>
      <c r="G35" s="229">
        <v>0</v>
      </c>
      <c r="H35" s="229">
        <v>0</v>
      </c>
      <c r="I35" s="229">
        <v>0</v>
      </c>
      <c r="J35" s="229">
        <v>0</v>
      </c>
      <c r="K35" s="229">
        <v>0</v>
      </c>
      <c r="L35" s="229">
        <v>0</v>
      </c>
      <c r="M35" s="229">
        <v>0</v>
      </c>
      <c r="N35" s="229">
        <v>0</v>
      </c>
      <c r="O35" s="229">
        <v>0</v>
      </c>
      <c r="P35" s="229">
        <v>0</v>
      </c>
      <c r="Q35" s="229">
        <v>0</v>
      </c>
      <c r="R35" s="229">
        <v>0</v>
      </c>
      <c r="S35" s="229">
        <f t="shared" si="14"/>
        <v>0</v>
      </c>
      <c r="T35" s="229">
        <f t="shared" si="6"/>
        <v>0</v>
      </c>
      <c r="U35" s="229">
        <f t="shared" si="7"/>
        <v>0</v>
      </c>
    </row>
    <row r="36" spans="1:21" ht="31.5" x14ac:dyDescent="0.25">
      <c r="A36" s="177" t="s">
        <v>134</v>
      </c>
      <c r="B36" s="188" t="s">
        <v>133</v>
      </c>
      <c r="C36" s="229">
        <v>0</v>
      </c>
      <c r="D36" s="229">
        <v>0</v>
      </c>
      <c r="E36" s="229">
        <f t="shared" si="13"/>
        <v>0</v>
      </c>
      <c r="F36" s="229">
        <f t="shared" si="9"/>
        <v>0</v>
      </c>
      <c r="G36" s="230">
        <v>0</v>
      </c>
      <c r="H36" s="230">
        <v>0</v>
      </c>
      <c r="I36" s="230">
        <v>0</v>
      </c>
      <c r="J36" s="230">
        <v>0</v>
      </c>
      <c r="K36" s="230">
        <v>0</v>
      </c>
      <c r="L36" s="230">
        <v>0</v>
      </c>
      <c r="M36" s="230">
        <v>0</v>
      </c>
      <c r="N36" s="230">
        <v>0</v>
      </c>
      <c r="O36" s="230">
        <v>0</v>
      </c>
      <c r="P36" s="230">
        <v>0</v>
      </c>
      <c r="Q36" s="230">
        <v>0</v>
      </c>
      <c r="R36" s="230">
        <v>0</v>
      </c>
      <c r="S36" s="230">
        <f t="shared" si="14"/>
        <v>0</v>
      </c>
      <c r="T36" s="230">
        <f t="shared" si="6"/>
        <v>0</v>
      </c>
      <c r="U36" s="230">
        <f t="shared" si="7"/>
        <v>0</v>
      </c>
    </row>
    <row r="37" spans="1:21" x14ac:dyDescent="0.25">
      <c r="A37" s="177" t="s">
        <v>132</v>
      </c>
      <c r="B37" s="188" t="s">
        <v>122</v>
      </c>
      <c r="C37" s="229">
        <v>0</v>
      </c>
      <c r="D37" s="229">
        <v>0</v>
      </c>
      <c r="E37" s="229">
        <f t="shared" si="13"/>
        <v>0</v>
      </c>
      <c r="F37" s="229">
        <f t="shared" si="9"/>
        <v>0</v>
      </c>
      <c r="G37" s="230">
        <v>0</v>
      </c>
      <c r="H37" s="230">
        <v>0</v>
      </c>
      <c r="I37" s="230">
        <v>0</v>
      </c>
      <c r="J37" s="230">
        <v>0</v>
      </c>
      <c r="K37" s="230">
        <v>0</v>
      </c>
      <c r="L37" s="230">
        <v>0</v>
      </c>
      <c r="M37" s="230">
        <v>0</v>
      </c>
      <c r="N37" s="230">
        <v>0</v>
      </c>
      <c r="O37" s="230">
        <v>0</v>
      </c>
      <c r="P37" s="230">
        <v>0</v>
      </c>
      <c r="Q37" s="230">
        <v>0</v>
      </c>
      <c r="R37" s="230">
        <v>0</v>
      </c>
      <c r="S37" s="230">
        <f t="shared" si="14"/>
        <v>0</v>
      </c>
      <c r="T37" s="230">
        <f t="shared" si="6"/>
        <v>0</v>
      </c>
      <c r="U37" s="230">
        <f t="shared" si="7"/>
        <v>0</v>
      </c>
    </row>
    <row r="38" spans="1:21" x14ac:dyDescent="0.25">
      <c r="A38" s="177" t="s">
        <v>131</v>
      </c>
      <c r="B38" s="188" t="s">
        <v>120</v>
      </c>
      <c r="C38" s="229">
        <v>0</v>
      </c>
      <c r="D38" s="233">
        <v>0</v>
      </c>
      <c r="E38" s="229">
        <f t="shared" si="13"/>
        <v>0</v>
      </c>
      <c r="F38" s="229">
        <f t="shared" si="9"/>
        <v>0</v>
      </c>
      <c r="G38" s="232">
        <v>0</v>
      </c>
      <c r="H38" s="232">
        <v>0</v>
      </c>
      <c r="I38" s="232">
        <v>0</v>
      </c>
      <c r="J38" s="232">
        <v>0</v>
      </c>
      <c r="K38" s="232">
        <v>0</v>
      </c>
      <c r="L38" s="232">
        <v>0</v>
      </c>
      <c r="M38" s="232">
        <v>0</v>
      </c>
      <c r="N38" s="232">
        <v>0</v>
      </c>
      <c r="O38" s="232">
        <v>0</v>
      </c>
      <c r="P38" s="232">
        <v>0</v>
      </c>
      <c r="Q38" s="232">
        <v>0</v>
      </c>
      <c r="R38" s="232">
        <v>0</v>
      </c>
      <c r="S38" s="232">
        <f t="shared" si="14"/>
        <v>0</v>
      </c>
      <c r="T38" s="230">
        <f t="shared" si="6"/>
        <v>0</v>
      </c>
      <c r="U38" s="230">
        <f t="shared" si="7"/>
        <v>0</v>
      </c>
    </row>
    <row r="39" spans="1:21" ht="31.5" x14ac:dyDescent="0.25">
      <c r="A39" s="177" t="s">
        <v>130</v>
      </c>
      <c r="B39" s="170" t="s">
        <v>118</v>
      </c>
      <c r="C39" s="229">
        <v>0</v>
      </c>
      <c r="D39" s="229">
        <v>0</v>
      </c>
      <c r="E39" s="229">
        <f t="shared" si="13"/>
        <v>0</v>
      </c>
      <c r="F39" s="229">
        <f t="shared" si="9"/>
        <v>0</v>
      </c>
      <c r="G39" s="230">
        <v>0</v>
      </c>
      <c r="H39" s="230">
        <v>0</v>
      </c>
      <c r="I39" s="230">
        <v>0</v>
      </c>
      <c r="J39" s="230">
        <v>0</v>
      </c>
      <c r="K39" s="230">
        <v>0</v>
      </c>
      <c r="L39" s="230">
        <v>0</v>
      </c>
      <c r="M39" s="230">
        <v>0</v>
      </c>
      <c r="N39" s="230">
        <v>0</v>
      </c>
      <c r="O39" s="230">
        <v>0</v>
      </c>
      <c r="P39" s="230">
        <v>0</v>
      </c>
      <c r="Q39" s="230">
        <v>0</v>
      </c>
      <c r="R39" s="230">
        <v>0</v>
      </c>
      <c r="S39" s="230">
        <f t="shared" si="14"/>
        <v>0</v>
      </c>
      <c r="T39" s="230">
        <f t="shared" si="6"/>
        <v>0</v>
      </c>
      <c r="U39" s="230">
        <f t="shared" si="7"/>
        <v>0</v>
      </c>
    </row>
    <row r="40" spans="1:21" ht="31.5" x14ac:dyDescent="0.25">
      <c r="A40" s="177" t="s">
        <v>129</v>
      </c>
      <c r="B40" s="170" t="s">
        <v>116</v>
      </c>
      <c r="C40" s="229">
        <v>0</v>
      </c>
      <c r="D40" s="229">
        <v>0</v>
      </c>
      <c r="E40" s="229">
        <f t="shared" si="13"/>
        <v>0</v>
      </c>
      <c r="F40" s="229">
        <f t="shared" si="9"/>
        <v>0</v>
      </c>
      <c r="G40" s="230">
        <v>0</v>
      </c>
      <c r="H40" s="230">
        <v>0</v>
      </c>
      <c r="I40" s="230">
        <v>0</v>
      </c>
      <c r="J40" s="230">
        <v>0</v>
      </c>
      <c r="K40" s="230">
        <v>0</v>
      </c>
      <c r="L40" s="230">
        <v>0</v>
      </c>
      <c r="M40" s="230">
        <v>0</v>
      </c>
      <c r="N40" s="230">
        <v>0</v>
      </c>
      <c r="O40" s="230">
        <v>0</v>
      </c>
      <c r="P40" s="230">
        <v>0</v>
      </c>
      <c r="Q40" s="230">
        <v>0</v>
      </c>
      <c r="R40" s="230">
        <v>0</v>
      </c>
      <c r="S40" s="230">
        <f t="shared" si="14"/>
        <v>0</v>
      </c>
      <c r="T40" s="230">
        <f t="shared" si="6"/>
        <v>0</v>
      </c>
      <c r="U40" s="230">
        <f t="shared" si="7"/>
        <v>0</v>
      </c>
    </row>
    <row r="41" spans="1:21" x14ac:dyDescent="0.25">
      <c r="A41" s="177" t="s">
        <v>128</v>
      </c>
      <c r="B41" s="170" t="s">
        <v>114</v>
      </c>
      <c r="C41" s="229">
        <v>0</v>
      </c>
      <c r="D41" s="229">
        <v>0</v>
      </c>
      <c r="E41" s="229">
        <f t="shared" si="13"/>
        <v>0</v>
      </c>
      <c r="F41" s="229">
        <f t="shared" si="9"/>
        <v>0</v>
      </c>
      <c r="G41" s="230">
        <v>0</v>
      </c>
      <c r="H41" s="230">
        <v>0</v>
      </c>
      <c r="I41" s="230">
        <v>0</v>
      </c>
      <c r="J41" s="230">
        <v>0</v>
      </c>
      <c r="K41" s="230">
        <v>0</v>
      </c>
      <c r="L41" s="230">
        <v>0</v>
      </c>
      <c r="M41" s="230">
        <v>0</v>
      </c>
      <c r="N41" s="230">
        <v>0</v>
      </c>
      <c r="O41" s="230">
        <v>0</v>
      </c>
      <c r="P41" s="230">
        <v>0</v>
      </c>
      <c r="Q41" s="230">
        <v>0</v>
      </c>
      <c r="R41" s="230">
        <v>0</v>
      </c>
      <c r="S41" s="230">
        <f t="shared" si="14"/>
        <v>0</v>
      </c>
      <c r="T41" s="230">
        <f t="shared" si="6"/>
        <v>0</v>
      </c>
      <c r="U41" s="230">
        <f t="shared" si="7"/>
        <v>0</v>
      </c>
    </row>
    <row r="42" spans="1:21" ht="18.75" x14ac:dyDescent="0.25">
      <c r="A42" s="177" t="s">
        <v>127</v>
      </c>
      <c r="B42" s="188" t="s">
        <v>447</v>
      </c>
      <c r="C42" s="229">
        <v>7367</v>
      </c>
      <c r="D42" s="229">
        <v>0</v>
      </c>
      <c r="E42" s="229">
        <f t="shared" ref="E42" si="15">C42</f>
        <v>7367</v>
      </c>
      <c r="F42" s="229">
        <f t="shared" si="9"/>
        <v>1387</v>
      </c>
      <c r="G42" s="230">
        <v>0</v>
      </c>
      <c r="H42" s="230">
        <v>7367</v>
      </c>
      <c r="I42" s="230">
        <v>0</v>
      </c>
      <c r="J42" s="230">
        <v>0</v>
      </c>
      <c r="K42" s="230">
        <v>0</v>
      </c>
      <c r="L42" s="230">
        <v>7367</v>
      </c>
      <c r="M42" s="230">
        <v>0</v>
      </c>
      <c r="N42" s="230">
        <v>5980</v>
      </c>
      <c r="O42" s="230">
        <v>0</v>
      </c>
      <c r="P42" s="230">
        <v>0</v>
      </c>
      <c r="Q42" s="230">
        <v>0</v>
      </c>
      <c r="R42" s="230">
        <v>83</v>
      </c>
      <c r="S42" s="230">
        <f t="shared" si="14"/>
        <v>83</v>
      </c>
      <c r="T42" s="230">
        <f t="shared" si="6"/>
        <v>14734</v>
      </c>
      <c r="U42" s="230">
        <f t="shared" si="7"/>
        <v>6063</v>
      </c>
    </row>
    <row r="43" spans="1:21" s="227" customFormat="1" x14ac:dyDescent="0.25">
      <c r="A43" s="179" t="s">
        <v>57</v>
      </c>
      <c r="B43" s="178" t="s">
        <v>126</v>
      </c>
      <c r="C43" s="229">
        <v>0</v>
      </c>
      <c r="D43" s="229">
        <v>0</v>
      </c>
      <c r="E43" s="229">
        <v>0</v>
      </c>
      <c r="F43" s="229">
        <f t="shared" si="9"/>
        <v>0</v>
      </c>
      <c r="G43" s="229">
        <v>0</v>
      </c>
      <c r="H43" s="229">
        <v>0</v>
      </c>
      <c r="I43" s="229">
        <v>0</v>
      </c>
      <c r="J43" s="229">
        <v>0</v>
      </c>
      <c r="K43" s="229">
        <v>0</v>
      </c>
      <c r="L43" s="229">
        <v>0</v>
      </c>
      <c r="M43" s="229">
        <v>0</v>
      </c>
      <c r="N43" s="229">
        <v>0</v>
      </c>
      <c r="O43" s="229">
        <v>0</v>
      </c>
      <c r="P43" s="229">
        <v>0</v>
      </c>
      <c r="Q43" s="229">
        <v>0</v>
      </c>
      <c r="R43" s="229">
        <v>0</v>
      </c>
      <c r="S43" s="229">
        <f t="shared" si="14"/>
        <v>0</v>
      </c>
      <c r="T43" s="229">
        <f t="shared" si="6"/>
        <v>0</v>
      </c>
      <c r="U43" s="229">
        <f t="shared" si="7"/>
        <v>0</v>
      </c>
    </row>
    <row r="44" spans="1:21" ht="31.5" x14ac:dyDescent="0.25">
      <c r="A44" s="177" t="s">
        <v>125</v>
      </c>
      <c r="B44" s="188" t="s">
        <v>133</v>
      </c>
      <c r="C44" s="229">
        <v>0</v>
      </c>
      <c r="D44" s="229">
        <v>0</v>
      </c>
      <c r="E44" s="229">
        <f t="shared" si="13"/>
        <v>0</v>
      </c>
      <c r="F44" s="229">
        <f t="shared" si="9"/>
        <v>0</v>
      </c>
      <c r="G44" s="230">
        <v>0</v>
      </c>
      <c r="H44" s="230">
        <v>0</v>
      </c>
      <c r="I44" s="230">
        <v>0</v>
      </c>
      <c r="J44" s="230">
        <v>0</v>
      </c>
      <c r="K44" s="230">
        <v>0</v>
      </c>
      <c r="L44" s="230">
        <v>0</v>
      </c>
      <c r="M44" s="230">
        <v>0</v>
      </c>
      <c r="N44" s="230">
        <v>0</v>
      </c>
      <c r="O44" s="230">
        <v>0</v>
      </c>
      <c r="P44" s="230">
        <v>0</v>
      </c>
      <c r="Q44" s="230">
        <v>0</v>
      </c>
      <c r="R44" s="230">
        <v>0</v>
      </c>
      <c r="S44" s="230">
        <f t="shared" si="14"/>
        <v>0</v>
      </c>
      <c r="T44" s="230">
        <f t="shared" si="6"/>
        <v>0</v>
      </c>
      <c r="U44" s="230">
        <f t="shared" si="7"/>
        <v>0</v>
      </c>
    </row>
    <row r="45" spans="1:21" x14ac:dyDescent="0.25">
      <c r="A45" s="177" t="s">
        <v>123</v>
      </c>
      <c r="B45" s="188" t="s">
        <v>122</v>
      </c>
      <c r="C45" s="229">
        <v>0</v>
      </c>
      <c r="D45" s="229">
        <v>0</v>
      </c>
      <c r="E45" s="229">
        <f t="shared" si="13"/>
        <v>0</v>
      </c>
      <c r="F45" s="229">
        <f t="shared" si="9"/>
        <v>0</v>
      </c>
      <c r="G45" s="230">
        <v>0</v>
      </c>
      <c r="H45" s="230">
        <v>0</v>
      </c>
      <c r="I45" s="230">
        <v>0</v>
      </c>
      <c r="J45" s="230">
        <v>0</v>
      </c>
      <c r="K45" s="230">
        <v>0</v>
      </c>
      <c r="L45" s="230">
        <v>0</v>
      </c>
      <c r="M45" s="230">
        <v>0</v>
      </c>
      <c r="N45" s="230">
        <v>0</v>
      </c>
      <c r="O45" s="230">
        <v>0</v>
      </c>
      <c r="P45" s="230">
        <v>0</v>
      </c>
      <c r="Q45" s="230">
        <v>0</v>
      </c>
      <c r="R45" s="230">
        <v>0</v>
      </c>
      <c r="S45" s="230">
        <f t="shared" si="14"/>
        <v>0</v>
      </c>
      <c r="T45" s="230">
        <f t="shared" si="6"/>
        <v>0</v>
      </c>
      <c r="U45" s="230">
        <f t="shared" si="7"/>
        <v>0</v>
      </c>
    </row>
    <row r="46" spans="1:21" x14ac:dyDescent="0.25">
      <c r="A46" s="177" t="s">
        <v>121</v>
      </c>
      <c r="B46" s="188" t="s">
        <v>120</v>
      </c>
      <c r="C46" s="229">
        <v>0</v>
      </c>
      <c r="D46" s="229">
        <v>0</v>
      </c>
      <c r="E46" s="229">
        <f t="shared" si="13"/>
        <v>0</v>
      </c>
      <c r="F46" s="229">
        <f t="shared" si="9"/>
        <v>0</v>
      </c>
      <c r="G46" s="230">
        <v>0</v>
      </c>
      <c r="H46" s="230">
        <v>0</v>
      </c>
      <c r="I46" s="230">
        <v>0</v>
      </c>
      <c r="J46" s="230">
        <v>0</v>
      </c>
      <c r="K46" s="230">
        <v>0</v>
      </c>
      <c r="L46" s="230">
        <v>0</v>
      </c>
      <c r="M46" s="230">
        <v>0</v>
      </c>
      <c r="N46" s="230">
        <v>0</v>
      </c>
      <c r="O46" s="230">
        <v>0</v>
      </c>
      <c r="P46" s="230">
        <v>0</v>
      </c>
      <c r="Q46" s="230">
        <v>0</v>
      </c>
      <c r="R46" s="230">
        <v>0</v>
      </c>
      <c r="S46" s="230">
        <f t="shared" si="14"/>
        <v>0</v>
      </c>
      <c r="T46" s="230">
        <f t="shared" si="6"/>
        <v>0</v>
      </c>
      <c r="U46" s="230">
        <f t="shared" si="7"/>
        <v>0</v>
      </c>
    </row>
    <row r="47" spans="1:21" ht="31.5" x14ac:dyDescent="0.25">
      <c r="A47" s="177" t="s">
        <v>119</v>
      </c>
      <c r="B47" s="170" t="s">
        <v>118</v>
      </c>
      <c r="C47" s="229">
        <v>0</v>
      </c>
      <c r="D47" s="229">
        <v>0</v>
      </c>
      <c r="E47" s="229">
        <f t="shared" si="13"/>
        <v>0</v>
      </c>
      <c r="F47" s="229">
        <f t="shared" si="9"/>
        <v>0</v>
      </c>
      <c r="G47" s="230">
        <v>0</v>
      </c>
      <c r="H47" s="230">
        <v>0</v>
      </c>
      <c r="I47" s="230">
        <v>0</v>
      </c>
      <c r="J47" s="230">
        <v>0</v>
      </c>
      <c r="K47" s="230">
        <v>0</v>
      </c>
      <c r="L47" s="230">
        <v>0</v>
      </c>
      <c r="M47" s="230">
        <v>0</v>
      </c>
      <c r="N47" s="230">
        <v>0</v>
      </c>
      <c r="O47" s="230">
        <v>0</v>
      </c>
      <c r="P47" s="230">
        <v>0</v>
      </c>
      <c r="Q47" s="230">
        <v>0</v>
      </c>
      <c r="R47" s="230">
        <v>0</v>
      </c>
      <c r="S47" s="230">
        <f t="shared" si="14"/>
        <v>0</v>
      </c>
      <c r="T47" s="230">
        <f t="shared" si="6"/>
        <v>0</v>
      </c>
      <c r="U47" s="230">
        <f t="shared" si="7"/>
        <v>0</v>
      </c>
    </row>
    <row r="48" spans="1:21" ht="31.5" x14ac:dyDescent="0.25">
      <c r="A48" s="177" t="s">
        <v>117</v>
      </c>
      <c r="B48" s="170" t="s">
        <v>116</v>
      </c>
      <c r="C48" s="229">
        <v>0</v>
      </c>
      <c r="D48" s="229">
        <v>0</v>
      </c>
      <c r="E48" s="229">
        <f t="shared" si="13"/>
        <v>0</v>
      </c>
      <c r="F48" s="229">
        <f t="shared" si="9"/>
        <v>0</v>
      </c>
      <c r="G48" s="230">
        <v>0</v>
      </c>
      <c r="H48" s="230">
        <v>0</v>
      </c>
      <c r="I48" s="230">
        <v>0</v>
      </c>
      <c r="J48" s="230">
        <v>0</v>
      </c>
      <c r="K48" s="230">
        <v>0</v>
      </c>
      <c r="L48" s="230">
        <v>0</v>
      </c>
      <c r="M48" s="230">
        <v>0</v>
      </c>
      <c r="N48" s="230">
        <v>0</v>
      </c>
      <c r="O48" s="230">
        <v>0</v>
      </c>
      <c r="P48" s="230">
        <v>0</v>
      </c>
      <c r="Q48" s="230">
        <v>0</v>
      </c>
      <c r="R48" s="230">
        <v>0</v>
      </c>
      <c r="S48" s="230">
        <f t="shared" si="14"/>
        <v>0</v>
      </c>
      <c r="T48" s="230">
        <f t="shared" si="6"/>
        <v>0</v>
      </c>
      <c r="U48" s="230">
        <f t="shared" si="7"/>
        <v>0</v>
      </c>
    </row>
    <row r="49" spans="1:21" x14ac:dyDescent="0.25">
      <c r="A49" s="177" t="s">
        <v>115</v>
      </c>
      <c r="B49" s="170" t="s">
        <v>114</v>
      </c>
      <c r="C49" s="229">
        <v>0</v>
      </c>
      <c r="D49" s="229">
        <v>0</v>
      </c>
      <c r="E49" s="229">
        <f t="shared" si="13"/>
        <v>0</v>
      </c>
      <c r="F49" s="229">
        <f t="shared" si="9"/>
        <v>0</v>
      </c>
      <c r="G49" s="230">
        <v>0</v>
      </c>
      <c r="H49" s="230">
        <v>0</v>
      </c>
      <c r="I49" s="230">
        <v>0</v>
      </c>
      <c r="J49" s="230">
        <v>0</v>
      </c>
      <c r="K49" s="230">
        <v>0</v>
      </c>
      <c r="L49" s="230">
        <v>0</v>
      </c>
      <c r="M49" s="230">
        <v>0</v>
      </c>
      <c r="N49" s="230">
        <v>0</v>
      </c>
      <c r="O49" s="230">
        <v>0</v>
      </c>
      <c r="P49" s="230">
        <v>0</v>
      </c>
      <c r="Q49" s="230">
        <v>0</v>
      </c>
      <c r="R49" s="230">
        <v>0</v>
      </c>
      <c r="S49" s="230">
        <f t="shared" si="14"/>
        <v>0</v>
      </c>
      <c r="T49" s="230">
        <f t="shared" si="6"/>
        <v>0</v>
      </c>
      <c r="U49" s="230">
        <f t="shared" si="7"/>
        <v>0</v>
      </c>
    </row>
    <row r="50" spans="1:21" ht="18.75" x14ac:dyDescent="0.25">
      <c r="A50" s="177" t="s">
        <v>113</v>
      </c>
      <c r="B50" s="188" t="s">
        <v>447</v>
      </c>
      <c r="C50" s="229">
        <f>C42</f>
        <v>7367</v>
      </c>
      <c r="D50" s="229">
        <v>0</v>
      </c>
      <c r="E50" s="229">
        <f t="shared" si="13"/>
        <v>7367</v>
      </c>
      <c r="F50" s="229">
        <f t="shared" si="9"/>
        <v>1387</v>
      </c>
      <c r="G50" s="230">
        <v>0</v>
      </c>
      <c r="H50" s="230">
        <v>7367</v>
      </c>
      <c r="I50" s="230">
        <v>0</v>
      </c>
      <c r="J50" s="230">
        <v>0</v>
      </c>
      <c r="K50" s="230">
        <v>0</v>
      </c>
      <c r="L50" s="230">
        <v>7367</v>
      </c>
      <c r="M50" s="230">
        <v>0</v>
      </c>
      <c r="N50" s="230">
        <f>N42</f>
        <v>5980</v>
      </c>
      <c r="O50" s="230">
        <v>0</v>
      </c>
      <c r="P50" s="230">
        <v>0</v>
      </c>
      <c r="Q50" s="230">
        <v>0</v>
      </c>
      <c r="R50" s="230">
        <f>R42</f>
        <v>83</v>
      </c>
      <c r="S50" s="230">
        <f t="shared" si="14"/>
        <v>83</v>
      </c>
      <c r="T50" s="230">
        <f t="shared" si="6"/>
        <v>14734</v>
      </c>
      <c r="U50" s="230">
        <f t="shared" si="7"/>
        <v>6063</v>
      </c>
    </row>
    <row r="51" spans="1:21" s="227" customFormat="1" ht="35.25" customHeight="1" x14ac:dyDescent="0.25">
      <c r="A51" s="179" t="s">
        <v>55</v>
      </c>
      <c r="B51" s="178" t="s">
        <v>112</v>
      </c>
      <c r="C51" s="229">
        <v>0</v>
      </c>
      <c r="D51" s="229">
        <v>0</v>
      </c>
      <c r="E51" s="229">
        <v>0</v>
      </c>
      <c r="F51" s="229">
        <f t="shared" si="9"/>
        <v>0</v>
      </c>
      <c r="G51" s="229">
        <v>0</v>
      </c>
      <c r="H51" s="229">
        <v>0</v>
      </c>
      <c r="I51" s="229">
        <v>0</v>
      </c>
      <c r="J51" s="229">
        <v>0</v>
      </c>
      <c r="K51" s="229">
        <v>0</v>
      </c>
      <c r="L51" s="229">
        <v>0</v>
      </c>
      <c r="M51" s="229">
        <v>0</v>
      </c>
      <c r="N51" s="229">
        <v>0</v>
      </c>
      <c r="O51" s="229">
        <v>0</v>
      </c>
      <c r="P51" s="229">
        <v>0</v>
      </c>
      <c r="Q51" s="229">
        <v>0</v>
      </c>
      <c r="R51" s="229">
        <v>0</v>
      </c>
      <c r="S51" s="229">
        <f t="shared" si="14"/>
        <v>0</v>
      </c>
      <c r="T51" s="229">
        <f t="shared" si="6"/>
        <v>0</v>
      </c>
      <c r="U51" s="229">
        <f t="shared" si="7"/>
        <v>0</v>
      </c>
    </row>
    <row r="52" spans="1:21" x14ac:dyDescent="0.25">
      <c r="A52" s="177" t="s">
        <v>111</v>
      </c>
      <c r="B52" s="170" t="s">
        <v>110</v>
      </c>
      <c r="C52" s="229">
        <f>C30</f>
        <v>187.02272349</v>
      </c>
      <c r="D52" s="229">
        <f>D32</f>
        <v>0</v>
      </c>
      <c r="E52" s="229">
        <f t="shared" si="13"/>
        <v>187.02272349</v>
      </c>
      <c r="F52" s="229">
        <f t="shared" si="9"/>
        <v>45.730235270000009</v>
      </c>
      <c r="G52" s="230">
        <f>G32</f>
        <v>0</v>
      </c>
      <c r="H52" s="230">
        <v>124.82942952000002</v>
      </c>
      <c r="I52" s="230">
        <v>0</v>
      </c>
      <c r="J52" s="230">
        <v>0</v>
      </c>
      <c r="K52" s="230">
        <v>0</v>
      </c>
      <c r="L52" s="230">
        <v>187.02272349</v>
      </c>
      <c r="M52" s="230">
        <v>0</v>
      </c>
      <c r="N52" s="230">
        <v>141.29248822</v>
      </c>
      <c r="O52" s="230">
        <v>0</v>
      </c>
      <c r="P52" s="230">
        <v>0</v>
      </c>
      <c r="Q52" s="230">
        <v>0</v>
      </c>
      <c r="R52" s="230">
        <v>2.2788322699999997</v>
      </c>
      <c r="S52" s="230">
        <f t="shared" si="14"/>
        <v>2.2788322699999997</v>
      </c>
      <c r="T52" s="230">
        <f t="shared" si="6"/>
        <v>311.85215301000005</v>
      </c>
      <c r="U52" s="230">
        <f t="shared" si="7"/>
        <v>143.57132049000001</v>
      </c>
    </row>
    <row r="53" spans="1:21" x14ac:dyDescent="0.25">
      <c r="A53" s="177" t="s">
        <v>109</v>
      </c>
      <c r="B53" s="170" t="s">
        <v>103</v>
      </c>
      <c r="C53" s="229">
        <v>0</v>
      </c>
      <c r="D53" s="229">
        <v>0</v>
      </c>
      <c r="E53" s="229">
        <f t="shared" si="13"/>
        <v>0</v>
      </c>
      <c r="F53" s="229">
        <f t="shared" si="9"/>
        <v>0</v>
      </c>
      <c r="G53" s="230">
        <v>0</v>
      </c>
      <c r="H53" s="230">
        <v>0</v>
      </c>
      <c r="I53" s="230">
        <v>0</v>
      </c>
      <c r="J53" s="230">
        <v>0</v>
      </c>
      <c r="K53" s="230">
        <v>0</v>
      </c>
      <c r="L53" s="230">
        <v>0</v>
      </c>
      <c r="M53" s="230">
        <v>0</v>
      </c>
      <c r="N53" s="230">
        <v>0</v>
      </c>
      <c r="O53" s="230">
        <v>0</v>
      </c>
      <c r="P53" s="230">
        <v>0</v>
      </c>
      <c r="Q53" s="230">
        <v>0</v>
      </c>
      <c r="R53" s="230">
        <v>0</v>
      </c>
      <c r="S53" s="230">
        <f t="shared" si="14"/>
        <v>0</v>
      </c>
      <c r="T53" s="230">
        <f t="shared" si="6"/>
        <v>0</v>
      </c>
      <c r="U53" s="230">
        <f t="shared" si="7"/>
        <v>0</v>
      </c>
    </row>
    <row r="54" spans="1:21" x14ac:dyDescent="0.25">
      <c r="A54" s="177" t="s">
        <v>108</v>
      </c>
      <c r="B54" s="188" t="s">
        <v>102</v>
      </c>
      <c r="C54" s="229">
        <v>0</v>
      </c>
      <c r="D54" s="229">
        <v>0</v>
      </c>
      <c r="E54" s="229">
        <f t="shared" si="13"/>
        <v>0</v>
      </c>
      <c r="F54" s="229">
        <f t="shared" si="9"/>
        <v>0</v>
      </c>
      <c r="G54" s="230">
        <v>0</v>
      </c>
      <c r="H54" s="230">
        <v>0</v>
      </c>
      <c r="I54" s="230">
        <v>0</v>
      </c>
      <c r="J54" s="230">
        <v>0</v>
      </c>
      <c r="K54" s="230">
        <v>0</v>
      </c>
      <c r="L54" s="230">
        <v>0</v>
      </c>
      <c r="M54" s="230">
        <v>0</v>
      </c>
      <c r="N54" s="230">
        <v>0</v>
      </c>
      <c r="O54" s="230">
        <v>0</v>
      </c>
      <c r="P54" s="230">
        <v>0</v>
      </c>
      <c r="Q54" s="230">
        <v>0</v>
      </c>
      <c r="R54" s="230">
        <v>0</v>
      </c>
      <c r="S54" s="230">
        <f t="shared" si="14"/>
        <v>0</v>
      </c>
      <c r="T54" s="230">
        <f t="shared" si="6"/>
        <v>0</v>
      </c>
      <c r="U54" s="230">
        <f t="shared" si="7"/>
        <v>0</v>
      </c>
    </row>
    <row r="55" spans="1:21" x14ac:dyDescent="0.25">
      <c r="A55" s="177" t="s">
        <v>107</v>
      </c>
      <c r="B55" s="188" t="s">
        <v>101</v>
      </c>
      <c r="C55" s="229">
        <v>0</v>
      </c>
      <c r="D55" s="233">
        <v>0</v>
      </c>
      <c r="E55" s="229">
        <f t="shared" si="13"/>
        <v>0</v>
      </c>
      <c r="F55" s="229">
        <f t="shared" si="9"/>
        <v>0</v>
      </c>
      <c r="G55" s="230">
        <v>0</v>
      </c>
      <c r="H55" s="230">
        <v>0</v>
      </c>
      <c r="I55" s="230">
        <v>0</v>
      </c>
      <c r="J55" s="230">
        <v>0</v>
      </c>
      <c r="K55" s="230">
        <v>0</v>
      </c>
      <c r="L55" s="230">
        <v>0</v>
      </c>
      <c r="M55" s="230">
        <v>0</v>
      </c>
      <c r="N55" s="230">
        <v>0</v>
      </c>
      <c r="O55" s="230">
        <v>0</v>
      </c>
      <c r="P55" s="230">
        <v>0</v>
      </c>
      <c r="Q55" s="230">
        <v>0</v>
      </c>
      <c r="R55" s="230">
        <v>0</v>
      </c>
      <c r="S55" s="230">
        <f t="shared" si="14"/>
        <v>0</v>
      </c>
      <c r="T55" s="230">
        <f t="shared" si="6"/>
        <v>0</v>
      </c>
      <c r="U55" s="230">
        <f t="shared" si="7"/>
        <v>0</v>
      </c>
    </row>
    <row r="56" spans="1:21" x14ac:dyDescent="0.25">
      <c r="A56" s="177" t="s">
        <v>106</v>
      </c>
      <c r="B56" s="188" t="s">
        <v>448</v>
      </c>
      <c r="C56" s="229">
        <v>0</v>
      </c>
      <c r="D56" s="229">
        <v>0</v>
      </c>
      <c r="E56" s="229">
        <f t="shared" si="13"/>
        <v>0</v>
      </c>
      <c r="F56" s="229">
        <f t="shared" si="9"/>
        <v>0</v>
      </c>
      <c r="G56" s="230">
        <v>0</v>
      </c>
      <c r="H56" s="230">
        <v>0</v>
      </c>
      <c r="I56" s="230">
        <v>0</v>
      </c>
      <c r="J56" s="230">
        <v>0</v>
      </c>
      <c r="K56" s="230">
        <v>0</v>
      </c>
      <c r="L56" s="230">
        <v>0</v>
      </c>
      <c r="M56" s="230">
        <v>0</v>
      </c>
      <c r="N56" s="230">
        <v>0</v>
      </c>
      <c r="O56" s="230">
        <v>0</v>
      </c>
      <c r="P56" s="230">
        <v>0</v>
      </c>
      <c r="Q56" s="230">
        <v>0</v>
      </c>
      <c r="R56" s="230">
        <v>0</v>
      </c>
      <c r="S56" s="230">
        <f t="shared" si="14"/>
        <v>0</v>
      </c>
      <c r="T56" s="230">
        <f t="shared" si="6"/>
        <v>0</v>
      </c>
      <c r="U56" s="230">
        <f t="shared" si="7"/>
        <v>0</v>
      </c>
    </row>
    <row r="57" spans="1:21" ht="18.75" x14ac:dyDescent="0.25">
      <c r="A57" s="177" t="s">
        <v>105</v>
      </c>
      <c r="B57" s="188" t="s">
        <v>447</v>
      </c>
      <c r="C57" s="229">
        <f>C50</f>
        <v>7367</v>
      </c>
      <c r="D57" s="229">
        <v>0</v>
      </c>
      <c r="E57" s="229">
        <f t="shared" si="13"/>
        <v>7367</v>
      </c>
      <c r="F57" s="229">
        <f t="shared" si="9"/>
        <v>1387</v>
      </c>
      <c r="G57" s="230">
        <v>0</v>
      </c>
      <c r="H57" s="230">
        <v>7367</v>
      </c>
      <c r="I57" s="230">
        <v>0</v>
      </c>
      <c r="J57" s="230">
        <v>0</v>
      </c>
      <c r="K57" s="230">
        <v>0</v>
      </c>
      <c r="L57" s="230">
        <v>7367</v>
      </c>
      <c r="M57" s="230">
        <v>0</v>
      </c>
      <c r="N57" s="230">
        <f>N50</f>
        <v>5980</v>
      </c>
      <c r="O57" s="230">
        <v>0</v>
      </c>
      <c r="P57" s="230">
        <v>0</v>
      </c>
      <c r="Q57" s="230">
        <v>0</v>
      </c>
      <c r="R57" s="230">
        <f>R50</f>
        <v>83</v>
      </c>
      <c r="S57" s="230">
        <f t="shared" si="14"/>
        <v>83</v>
      </c>
      <c r="T57" s="230">
        <f t="shared" si="6"/>
        <v>14734</v>
      </c>
      <c r="U57" s="230">
        <f t="shared" si="7"/>
        <v>6063</v>
      </c>
    </row>
    <row r="58" spans="1:21" s="227" customFormat="1" ht="36.75" customHeight="1" x14ac:dyDescent="0.25">
      <c r="A58" s="179" t="s">
        <v>54</v>
      </c>
      <c r="B58" s="189" t="s">
        <v>200</v>
      </c>
      <c r="C58" s="229">
        <v>0</v>
      </c>
      <c r="D58" s="229">
        <v>0</v>
      </c>
      <c r="E58" s="229">
        <v>0</v>
      </c>
      <c r="F58" s="229">
        <f t="shared" si="9"/>
        <v>0</v>
      </c>
      <c r="G58" s="229">
        <v>0</v>
      </c>
      <c r="H58" s="233">
        <v>0</v>
      </c>
      <c r="I58" s="229">
        <v>0</v>
      </c>
      <c r="J58" s="229">
        <v>0</v>
      </c>
      <c r="K58" s="229">
        <v>0</v>
      </c>
      <c r="L58" s="229">
        <v>0</v>
      </c>
      <c r="M58" s="229">
        <v>0</v>
      </c>
      <c r="N58" s="229">
        <v>0</v>
      </c>
      <c r="O58" s="229">
        <v>0</v>
      </c>
      <c r="P58" s="229">
        <v>0</v>
      </c>
      <c r="Q58" s="229">
        <v>0</v>
      </c>
      <c r="R58" s="229">
        <v>0</v>
      </c>
      <c r="S58" s="229">
        <f t="shared" si="14"/>
        <v>0</v>
      </c>
      <c r="T58" s="229">
        <f t="shared" si="6"/>
        <v>0</v>
      </c>
      <c r="U58" s="229">
        <f t="shared" si="7"/>
        <v>0</v>
      </c>
    </row>
    <row r="59" spans="1:21" s="227" customFormat="1" x14ac:dyDescent="0.25">
      <c r="A59" s="179" t="s">
        <v>52</v>
      </c>
      <c r="B59" s="178" t="s">
        <v>104</v>
      </c>
      <c r="C59" s="229">
        <v>0</v>
      </c>
      <c r="D59" s="229">
        <v>0</v>
      </c>
      <c r="E59" s="229">
        <v>0</v>
      </c>
      <c r="F59" s="229">
        <f t="shared" si="9"/>
        <v>0</v>
      </c>
      <c r="G59" s="229">
        <v>0</v>
      </c>
      <c r="H59" s="229">
        <v>0</v>
      </c>
      <c r="I59" s="229">
        <v>0</v>
      </c>
      <c r="J59" s="229">
        <v>0</v>
      </c>
      <c r="K59" s="229">
        <v>0</v>
      </c>
      <c r="L59" s="229">
        <v>0</v>
      </c>
      <c r="M59" s="229">
        <v>0</v>
      </c>
      <c r="N59" s="229">
        <v>0</v>
      </c>
      <c r="O59" s="229">
        <v>0</v>
      </c>
      <c r="P59" s="229">
        <v>0</v>
      </c>
      <c r="Q59" s="229">
        <v>0</v>
      </c>
      <c r="R59" s="229">
        <v>0</v>
      </c>
      <c r="S59" s="229">
        <f t="shared" si="14"/>
        <v>0</v>
      </c>
      <c r="T59" s="229">
        <f t="shared" si="6"/>
        <v>0</v>
      </c>
      <c r="U59" s="229">
        <f t="shared" si="7"/>
        <v>0</v>
      </c>
    </row>
    <row r="60" spans="1:21" x14ac:dyDescent="0.25">
      <c r="A60" s="177" t="s">
        <v>194</v>
      </c>
      <c r="B60" s="190" t="s">
        <v>124</v>
      </c>
      <c r="C60" s="229">
        <v>0</v>
      </c>
      <c r="D60" s="229">
        <v>0</v>
      </c>
      <c r="E60" s="229">
        <f t="shared" si="13"/>
        <v>0</v>
      </c>
      <c r="F60" s="229">
        <f t="shared" si="9"/>
        <v>0</v>
      </c>
      <c r="G60" s="230">
        <v>0</v>
      </c>
      <c r="H60" s="230">
        <v>0</v>
      </c>
      <c r="I60" s="230">
        <v>0</v>
      </c>
      <c r="J60" s="230">
        <v>0</v>
      </c>
      <c r="K60" s="230">
        <v>0</v>
      </c>
      <c r="L60" s="230">
        <v>0</v>
      </c>
      <c r="M60" s="230">
        <v>0</v>
      </c>
      <c r="N60" s="230">
        <v>0</v>
      </c>
      <c r="O60" s="230">
        <v>0</v>
      </c>
      <c r="P60" s="230">
        <v>0</v>
      </c>
      <c r="Q60" s="230">
        <v>0</v>
      </c>
      <c r="R60" s="230">
        <v>0</v>
      </c>
      <c r="S60" s="230">
        <f t="shared" si="14"/>
        <v>0</v>
      </c>
      <c r="T60" s="230">
        <f t="shared" si="6"/>
        <v>0</v>
      </c>
      <c r="U60" s="230">
        <f t="shared" si="7"/>
        <v>0</v>
      </c>
    </row>
    <row r="61" spans="1:21" x14ac:dyDescent="0.25">
      <c r="A61" s="177" t="s">
        <v>195</v>
      </c>
      <c r="B61" s="190" t="s">
        <v>122</v>
      </c>
      <c r="C61" s="229">
        <v>0</v>
      </c>
      <c r="D61" s="229">
        <v>0</v>
      </c>
      <c r="E61" s="229">
        <f t="shared" si="13"/>
        <v>0</v>
      </c>
      <c r="F61" s="229">
        <f t="shared" si="9"/>
        <v>0</v>
      </c>
      <c r="G61" s="230">
        <v>0</v>
      </c>
      <c r="H61" s="230">
        <v>0</v>
      </c>
      <c r="I61" s="230">
        <v>0</v>
      </c>
      <c r="J61" s="230">
        <v>0</v>
      </c>
      <c r="K61" s="230">
        <v>0</v>
      </c>
      <c r="L61" s="230">
        <v>0</v>
      </c>
      <c r="M61" s="230">
        <v>0</v>
      </c>
      <c r="N61" s="230">
        <v>0</v>
      </c>
      <c r="O61" s="230">
        <v>0</v>
      </c>
      <c r="P61" s="230">
        <v>0</v>
      </c>
      <c r="Q61" s="230">
        <v>0</v>
      </c>
      <c r="R61" s="230">
        <v>0</v>
      </c>
      <c r="S61" s="230">
        <f t="shared" si="14"/>
        <v>0</v>
      </c>
      <c r="T61" s="230">
        <f t="shared" si="6"/>
        <v>0</v>
      </c>
      <c r="U61" s="230">
        <f t="shared" si="7"/>
        <v>0</v>
      </c>
    </row>
    <row r="62" spans="1:21" x14ac:dyDescent="0.25">
      <c r="A62" s="177" t="s">
        <v>196</v>
      </c>
      <c r="B62" s="190" t="s">
        <v>120</v>
      </c>
      <c r="C62" s="229">
        <v>0</v>
      </c>
      <c r="D62" s="229">
        <v>0</v>
      </c>
      <c r="E62" s="229">
        <f t="shared" si="13"/>
        <v>0</v>
      </c>
      <c r="F62" s="229">
        <f t="shared" si="9"/>
        <v>0</v>
      </c>
      <c r="G62" s="230">
        <v>0</v>
      </c>
      <c r="H62" s="230">
        <v>0</v>
      </c>
      <c r="I62" s="230">
        <v>0</v>
      </c>
      <c r="J62" s="230">
        <v>0</v>
      </c>
      <c r="K62" s="230">
        <v>0</v>
      </c>
      <c r="L62" s="230">
        <v>0</v>
      </c>
      <c r="M62" s="230">
        <v>0</v>
      </c>
      <c r="N62" s="230">
        <v>0</v>
      </c>
      <c r="O62" s="230">
        <v>0</v>
      </c>
      <c r="P62" s="230">
        <v>0</v>
      </c>
      <c r="Q62" s="230">
        <v>0</v>
      </c>
      <c r="R62" s="230">
        <v>0</v>
      </c>
      <c r="S62" s="230">
        <f t="shared" si="14"/>
        <v>0</v>
      </c>
      <c r="T62" s="230">
        <f t="shared" si="6"/>
        <v>0</v>
      </c>
      <c r="U62" s="230">
        <f t="shared" si="7"/>
        <v>0</v>
      </c>
    </row>
    <row r="63" spans="1:21" x14ac:dyDescent="0.25">
      <c r="A63" s="177" t="s">
        <v>197</v>
      </c>
      <c r="B63" s="190" t="s">
        <v>199</v>
      </c>
      <c r="C63" s="229">
        <v>0</v>
      </c>
      <c r="D63" s="229">
        <v>0</v>
      </c>
      <c r="E63" s="229">
        <f t="shared" si="13"/>
        <v>0</v>
      </c>
      <c r="F63" s="229">
        <f t="shared" si="9"/>
        <v>0</v>
      </c>
      <c r="G63" s="230">
        <v>0</v>
      </c>
      <c r="H63" s="230">
        <v>0</v>
      </c>
      <c r="I63" s="230">
        <v>0</v>
      </c>
      <c r="J63" s="230">
        <v>0</v>
      </c>
      <c r="K63" s="230">
        <v>0</v>
      </c>
      <c r="L63" s="230">
        <v>0</v>
      </c>
      <c r="M63" s="230">
        <v>0</v>
      </c>
      <c r="N63" s="230">
        <v>0</v>
      </c>
      <c r="O63" s="230">
        <v>0</v>
      </c>
      <c r="P63" s="230">
        <v>0</v>
      </c>
      <c r="Q63" s="230">
        <v>0</v>
      </c>
      <c r="R63" s="230">
        <v>0</v>
      </c>
      <c r="S63" s="230">
        <f t="shared" si="14"/>
        <v>0</v>
      </c>
      <c r="T63" s="230">
        <f t="shared" si="6"/>
        <v>0</v>
      </c>
      <c r="U63" s="230">
        <f t="shared" si="7"/>
        <v>0</v>
      </c>
    </row>
    <row r="64" spans="1:21" ht="18.75" x14ac:dyDescent="0.25">
      <c r="A64" s="177" t="s">
        <v>198</v>
      </c>
      <c r="B64" s="188" t="s">
        <v>381</v>
      </c>
      <c r="C64" s="229">
        <v>0</v>
      </c>
      <c r="D64" s="229">
        <v>0</v>
      </c>
      <c r="E64" s="229">
        <f t="shared" si="13"/>
        <v>0</v>
      </c>
      <c r="F64" s="229">
        <f t="shared" ref="F26:F64" si="16">E64-G64-J64</f>
        <v>0</v>
      </c>
      <c r="G64" s="230">
        <v>0</v>
      </c>
      <c r="H64" s="230">
        <v>0</v>
      </c>
      <c r="I64" s="230">
        <v>0</v>
      </c>
      <c r="J64" s="230">
        <v>0</v>
      </c>
      <c r="K64" s="230">
        <v>0</v>
      </c>
      <c r="L64" s="230">
        <v>0</v>
      </c>
      <c r="M64" s="230">
        <v>0</v>
      </c>
      <c r="N64" s="230">
        <v>0</v>
      </c>
      <c r="O64" s="230">
        <v>0</v>
      </c>
      <c r="P64" s="230">
        <v>0</v>
      </c>
      <c r="Q64" s="230">
        <v>0</v>
      </c>
      <c r="R64" s="230">
        <v>0</v>
      </c>
      <c r="S64" s="230">
        <f t="shared" si="14"/>
        <v>0</v>
      </c>
      <c r="T64" s="230">
        <f t="shared" si="6"/>
        <v>0</v>
      </c>
      <c r="U64" s="230">
        <f t="shared" si="7"/>
        <v>0</v>
      </c>
    </row>
    <row r="65" spans="1:20" x14ac:dyDescent="0.25">
      <c r="A65" s="175"/>
      <c r="B65" s="176"/>
      <c r="C65" s="176"/>
      <c r="D65" s="176"/>
      <c r="E65" s="176"/>
      <c r="F65" s="176"/>
      <c r="G65" s="176"/>
    </row>
    <row r="66" spans="1:20" ht="54" customHeight="1" x14ac:dyDescent="0.25">
      <c r="B66" s="545"/>
      <c r="C66" s="545"/>
      <c r="D66" s="545"/>
      <c r="E66" s="545"/>
      <c r="F66" s="545"/>
      <c r="G66" s="545"/>
      <c r="H66" s="174"/>
      <c r="I66" s="174"/>
      <c r="J66" s="174"/>
      <c r="K66" s="174"/>
      <c r="L66" s="174"/>
      <c r="M66" s="174"/>
      <c r="N66" s="174"/>
      <c r="O66" s="174"/>
      <c r="P66" s="174"/>
      <c r="Q66" s="174"/>
      <c r="R66" s="174"/>
      <c r="S66" s="174"/>
      <c r="T66" s="174"/>
    </row>
    <row r="68" spans="1:20" ht="50.25" customHeight="1" x14ac:dyDescent="0.25">
      <c r="B68" s="546"/>
      <c r="C68" s="546"/>
      <c r="D68" s="546"/>
      <c r="E68" s="546"/>
      <c r="F68" s="546"/>
      <c r="G68" s="546"/>
    </row>
    <row r="70" spans="1:20" ht="36.75" customHeight="1" x14ac:dyDescent="0.25">
      <c r="B70" s="545"/>
      <c r="C70" s="545"/>
      <c r="D70" s="545"/>
      <c r="E70" s="545"/>
      <c r="F70" s="545"/>
      <c r="G70" s="545"/>
    </row>
    <row r="71" spans="1:20" x14ac:dyDescent="0.25">
      <c r="B71" s="173"/>
      <c r="C71" s="173"/>
      <c r="D71" s="173"/>
      <c r="E71" s="173"/>
      <c r="F71" s="173"/>
    </row>
    <row r="72" spans="1:20" ht="51" customHeight="1" x14ac:dyDescent="0.25">
      <c r="B72" s="545"/>
      <c r="C72" s="545"/>
      <c r="D72" s="545"/>
      <c r="E72" s="545"/>
      <c r="F72" s="545"/>
      <c r="G72" s="545"/>
    </row>
    <row r="73" spans="1:20" ht="32.25" customHeight="1" x14ac:dyDescent="0.25">
      <c r="B73" s="546"/>
      <c r="C73" s="546"/>
      <c r="D73" s="546"/>
      <c r="E73" s="546"/>
      <c r="F73" s="546"/>
      <c r="G73" s="546"/>
    </row>
    <row r="74" spans="1:20" ht="51.75" customHeight="1" x14ac:dyDescent="0.25">
      <c r="B74" s="545"/>
      <c r="C74" s="545"/>
      <c r="D74" s="545"/>
      <c r="E74" s="545"/>
      <c r="F74" s="545"/>
      <c r="G74" s="545"/>
    </row>
    <row r="75" spans="1:20" ht="21.75" customHeight="1" x14ac:dyDescent="0.25">
      <c r="B75" s="553"/>
      <c r="C75" s="553"/>
      <c r="D75" s="553"/>
      <c r="E75" s="553"/>
      <c r="F75" s="553"/>
      <c r="G75" s="553"/>
    </row>
    <row r="76" spans="1:20" ht="23.25" customHeight="1" x14ac:dyDescent="0.25">
      <c r="B76" s="172"/>
      <c r="C76" s="172"/>
      <c r="D76" s="172"/>
      <c r="E76" s="172"/>
      <c r="F76" s="172"/>
    </row>
    <row r="77" spans="1:20" ht="18.75" customHeight="1" x14ac:dyDescent="0.25">
      <c r="B77" s="554"/>
      <c r="C77" s="554"/>
      <c r="D77" s="554"/>
      <c r="E77" s="554"/>
      <c r="F77" s="554"/>
      <c r="G77" s="554"/>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7" priority="11" operator="notEqual">
      <formula>0</formula>
    </cfRule>
  </conditionalFormatting>
  <conditionalFormatting sqref="K24:N29 K34:L34 L33 D24:I25 D64:F64 G31:I34 K31:L32 C30:E30 N31:N34 G35:U64 G30:N30 D31:E63 D26:E29 G26:I29 F26:F63 P24:U34">
    <cfRule type="cellIs" dxfId="0" priority="10" operator="notEqual">
      <formula>0</formula>
    </cfRule>
  </conditionalFormatting>
  <conditionalFormatting sqref="J24:J29 J31:J34">
    <cfRule type="cellIs" dxfId="6" priority="9" operator="notEqual">
      <formula>0</formula>
    </cfRule>
  </conditionalFormatting>
  <conditionalFormatting sqref="K33">
    <cfRule type="cellIs" dxfId="5" priority="8" operator="notEqual">
      <formula>0</formula>
    </cfRule>
  </conditionalFormatting>
  <conditionalFormatting sqref="O24:O30">
    <cfRule type="cellIs" dxfId="4" priority="7" operator="notEqual">
      <formula>0</formula>
    </cfRule>
  </conditionalFormatting>
  <conditionalFormatting sqref="C24:C29 C31:C64">
    <cfRule type="cellIs" dxfId="3" priority="5" operator="notEqual">
      <formula>0</formula>
    </cfRule>
  </conditionalFormatting>
  <conditionalFormatting sqref="M31:M34">
    <cfRule type="cellIs" dxfId="2" priority="4" operator="notEqual">
      <formula>0</formula>
    </cfRule>
  </conditionalFormatting>
  <conditionalFormatting sqref="O31:O34">
    <cfRule type="cellIs" dxfId="1"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4" zoomScaleNormal="100" zoomScaleSheetLayoutView="100" workbookViewId="0">
      <selection activeCell="B36" sqref="B3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25" t="str">
        <f>'1. паспорт местоположение'!A5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3"/>
    </row>
    <row r="7" spans="1:48" ht="18.75" x14ac:dyDescent="0.25">
      <c r="A7" s="437" t="s">
        <v>5</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508" t="str">
        <f>'1. паспорт местоположение'!A9</f>
        <v>Акционерное общество "Россети Янтарь"</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508"/>
      <c r="AP9" s="508"/>
      <c r="AQ9" s="508"/>
      <c r="AR9" s="508"/>
      <c r="AS9" s="508"/>
      <c r="AT9" s="508"/>
      <c r="AU9" s="508"/>
      <c r="AV9" s="508"/>
    </row>
    <row r="10" spans="1:48" ht="15.75" x14ac:dyDescent="0.25">
      <c r="A10" s="433" t="s">
        <v>4</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508" t="str">
        <f>'1. паспорт местоположение'!A12</f>
        <v>L_48-0,4уст-21</v>
      </c>
      <c r="B12" s="508"/>
      <c r="C12" s="508"/>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c r="AB12" s="508"/>
      <c r="AC12" s="508"/>
      <c r="AD12" s="508"/>
      <c r="AE12" s="508"/>
      <c r="AF12" s="508"/>
      <c r="AG12" s="508"/>
      <c r="AH12" s="508"/>
      <c r="AI12" s="508"/>
      <c r="AJ12" s="508"/>
      <c r="AK12" s="508"/>
      <c r="AL12" s="508"/>
      <c r="AM12" s="508"/>
      <c r="AN12" s="508"/>
      <c r="AO12" s="508"/>
      <c r="AP12" s="508"/>
      <c r="AQ12" s="508"/>
      <c r="AR12" s="508"/>
      <c r="AS12" s="508"/>
      <c r="AT12" s="508"/>
      <c r="AU12" s="508"/>
      <c r="AV12" s="508"/>
    </row>
    <row r="13" spans="1:48" ht="15.75" x14ac:dyDescent="0.25">
      <c r="A13" s="433" t="s">
        <v>3</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31.5" customHeight="1" x14ac:dyDescent="0.25">
      <c r="A15" s="50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8"/>
      <c r="AA15" s="508"/>
      <c r="AB15" s="508"/>
      <c r="AC15" s="508"/>
      <c r="AD15" s="508"/>
      <c r="AE15" s="508"/>
      <c r="AF15" s="508"/>
      <c r="AG15" s="508"/>
      <c r="AH15" s="508"/>
      <c r="AI15" s="508"/>
      <c r="AJ15" s="508"/>
      <c r="AK15" s="508"/>
      <c r="AL15" s="508"/>
      <c r="AM15" s="508"/>
      <c r="AN15" s="508"/>
      <c r="AO15" s="508"/>
      <c r="AP15" s="508"/>
      <c r="AQ15" s="508"/>
      <c r="AR15" s="508"/>
      <c r="AS15" s="508"/>
      <c r="AT15" s="508"/>
      <c r="AU15" s="508"/>
      <c r="AV15" s="508"/>
    </row>
    <row r="16" spans="1:48" ht="15.75" x14ac:dyDescent="0.25">
      <c r="A16" s="433" t="s">
        <v>2</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509"/>
      <c r="B17" s="509"/>
      <c r="C17" s="509"/>
      <c r="D17" s="509"/>
      <c r="E17" s="509"/>
      <c r="F17" s="509"/>
      <c r="G17" s="509"/>
      <c r="H17" s="509"/>
      <c r="I17" s="509"/>
      <c r="J17" s="509"/>
      <c r="K17" s="509"/>
      <c r="L17" s="509"/>
      <c r="M17" s="509"/>
      <c r="N17" s="509"/>
      <c r="O17" s="509"/>
      <c r="P17" s="509"/>
      <c r="Q17" s="509"/>
      <c r="R17" s="509"/>
      <c r="S17" s="509"/>
      <c r="T17" s="509"/>
      <c r="U17" s="509"/>
      <c r="V17" s="509"/>
      <c r="W17" s="509"/>
      <c r="X17" s="509"/>
      <c r="Y17" s="509"/>
      <c r="Z17" s="509"/>
      <c r="AA17" s="509"/>
      <c r="AB17" s="509"/>
      <c r="AC17" s="509"/>
      <c r="AD17" s="509"/>
      <c r="AE17" s="509"/>
      <c r="AF17" s="509"/>
      <c r="AG17" s="509"/>
      <c r="AH17" s="509"/>
      <c r="AI17" s="509"/>
      <c r="AJ17" s="509"/>
      <c r="AK17" s="509"/>
      <c r="AL17" s="509"/>
      <c r="AM17" s="509"/>
      <c r="AN17" s="509"/>
      <c r="AO17" s="509"/>
      <c r="AP17" s="509"/>
      <c r="AQ17" s="509"/>
      <c r="AR17" s="509"/>
      <c r="AS17" s="509"/>
      <c r="AT17" s="509"/>
      <c r="AU17" s="509"/>
      <c r="AV17" s="509"/>
    </row>
    <row r="18" spans="1:48" ht="14.25" customHeight="1" x14ac:dyDescent="0.25">
      <c r="A18" s="509"/>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c r="AD18" s="509"/>
      <c r="AE18" s="509"/>
      <c r="AF18" s="509"/>
      <c r="AG18" s="509"/>
      <c r="AH18" s="509"/>
      <c r="AI18" s="509"/>
      <c r="AJ18" s="509"/>
      <c r="AK18" s="509"/>
      <c r="AL18" s="509"/>
      <c r="AM18" s="509"/>
      <c r="AN18" s="509"/>
      <c r="AO18" s="509"/>
      <c r="AP18" s="509"/>
      <c r="AQ18" s="509"/>
      <c r="AR18" s="509"/>
      <c r="AS18" s="509"/>
      <c r="AT18" s="509"/>
      <c r="AU18" s="509"/>
      <c r="AV18" s="509"/>
    </row>
    <row r="19" spans="1:48" x14ac:dyDescent="0.25">
      <c r="A19" s="509"/>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c r="AB19" s="509"/>
      <c r="AC19" s="509"/>
      <c r="AD19" s="509"/>
      <c r="AE19" s="509"/>
      <c r="AF19" s="509"/>
      <c r="AG19" s="509"/>
      <c r="AH19" s="509"/>
      <c r="AI19" s="509"/>
      <c r="AJ19" s="509"/>
      <c r="AK19" s="509"/>
      <c r="AL19" s="509"/>
      <c r="AM19" s="509"/>
      <c r="AN19" s="509"/>
      <c r="AO19" s="509"/>
      <c r="AP19" s="509"/>
      <c r="AQ19" s="509"/>
      <c r="AR19" s="509"/>
      <c r="AS19" s="509"/>
      <c r="AT19" s="509"/>
      <c r="AU19" s="509"/>
      <c r="AV19" s="509"/>
    </row>
    <row r="20" spans="1:48" s="21" customFormat="1" x14ac:dyDescent="0.25">
      <c r="A20" s="510"/>
      <c r="B20" s="510"/>
      <c r="C20" s="510"/>
      <c r="D20" s="510"/>
      <c r="E20" s="510"/>
      <c r="F20" s="510"/>
      <c r="G20" s="510"/>
      <c r="H20" s="510"/>
      <c r="I20" s="510"/>
      <c r="J20" s="510"/>
      <c r="K20" s="510"/>
      <c r="L20" s="510"/>
      <c r="M20" s="510"/>
      <c r="N20" s="510"/>
      <c r="O20" s="510"/>
      <c r="P20" s="510"/>
      <c r="Q20" s="510"/>
      <c r="R20" s="510"/>
      <c r="S20" s="510"/>
      <c r="T20" s="510"/>
      <c r="U20" s="510"/>
      <c r="V20" s="510"/>
      <c r="W20" s="510"/>
      <c r="X20" s="510"/>
      <c r="Y20" s="510"/>
      <c r="Z20" s="510"/>
      <c r="AA20" s="510"/>
      <c r="AB20" s="510"/>
      <c r="AC20" s="510"/>
      <c r="AD20" s="510"/>
      <c r="AE20" s="510"/>
      <c r="AF20" s="510"/>
      <c r="AG20" s="510"/>
      <c r="AH20" s="510"/>
      <c r="AI20" s="510"/>
      <c r="AJ20" s="510"/>
      <c r="AK20" s="510"/>
      <c r="AL20" s="510"/>
      <c r="AM20" s="510"/>
      <c r="AN20" s="510"/>
      <c r="AO20" s="510"/>
      <c r="AP20" s="510"/>
      <c r="AQ20" s="510"/>
      <c r="AR20" s="510"/>
      <c r="AS20" s="510"/>
      <c r="AT20" s="510"/>
      <c r="AU20" s="510"/>
      <c r="AV20" s="510"/>
    </row>
    <row r="21" spans="1:48" s="21" customFormat="1" x14ac:dyDescent="0.25">
      <c r="A21" s="563" t="s">
        <v>363</v>
      </c>
      <c r="B21" s="563"/>
      <c r="C21" s="563"/>
      <c r="D21" s="563"/>
      <c r="E21" s="563"/>
      <c r="F21" s="563"/>
      <c r="G21" s="563"/>
      <c r="H21" s="563"/>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563"/>
      <c r="AJ21" s="563"/>
      <c r="AK21" s="563"/>
      <c r="AL21" s="563"/>
      <c r="AM21" s="563"/>
      <c r="AN21" s="563"/>
      <c r="AO21" s="563"/>
      <c r="AP21" s="563"/>
      <c r="AQ21" s="563"/>
      <c r="AR21" s="563"/>
      <c r="AS21" s="563"/>
      <c r="AT21" s="563"/>
      <c r="AU21" s="563"/>
      <c r="AV21" s="563"/>
    </row>
    <row r="22" spans="1:48" s="21" customFormat="1" ht="58.5" customHeight="1" x14ac:dyDescent="0.25">
      <c r="A22" s="564" t="s">
        <v>48</v>
      </c>
      <c r="B22" s="567" t="s">
        <v>20</v>
      </c>
      <c r="C22" s="564" t="s">
        <v>47</v>
      </c>
      <c r="D22" s="564" t="s">
        <v>46</v>
      </c>
      <c r="E22" s="570" t="s">
        <v>374</v>
      </c>
      <c r="F22" s="571"/>
      <c r="G22" s="571"/>
      <c r="H22" s="571"/>
      <c r="I22" s="571"/>
      <c r="J22" s="571"/>
      <c r="K22" s="571"/>
      <c r="L22" s="572"/>
      <c r="M22" s="564" t="s">
        <v>45</v>
      </c>
      <c r="N22" s="564" t="s">
        <v>44</v>
      </c>
      <c r="O22" s="564" t="s">
        <v>43</v>
      </c>
      <c r="P22" s="573" t="s">
        <v>207</v>
      </c>
      <c r="Q22" s="573" t="s">
        <v>42</v>
      </c>
      <c r="R22" s="573" t="s">
        <v>41</v>
      </c>
      <c r="S22" s="573" t="s">
        <v>40</v>
      </c>
      <c r="T22" s="573"/>
      <c r="U22" s="574" t="s">
        <v>39</v>
      </c>
      <c r="V22" s="574" t="s">
        <v>38</v>
      </c>
      <c r="W22" s="573" t="s">
        <v>37</v>
      </c>
      <c r="X22" s="573" t="s">
        <v>36</v>
      </c>
      <c r="Y22" s="573" t="s">
        <v>35</v>
      </c>
      <c r="Z22" s="587" t="s">
        <v>34</v>
      </c>
      <c r="AA22" s="573" t="s">
        <v>33</v>
      </c>
      <c r="AB22" s="573" t="s">
        <v>32</v>
      </c>
      <c r="AC22" s="573" t="s">
        <v>31</v>
      </c>
      <c r="AD22" s="573" t="s">
        <v>30</v>
      </c>
      <c r="AE22" s="573" t="s">
        <v>29</v>
      </c>
      <c r="AF22" s="573" t="s">
        <v>28</v>
      </c>
      <c r="AG22" s="573"/>
      <c r="AH22" s="573"/>
      <c r="AI22" s="573"/>
      <c r="AJ22" s="573"/>
      <c r="AK22" s="573"/>
      <c r="AL22" s="573" t="s">
        <v>27</v>
      </c>
      <c r="AM22" s="573"/>
      <c r="AN22" s="573"/>
      <c r="AO22" s="573"/>
      <c r="AP22" s="573" t="s">
        <v>26</v>
      </c>
      <c r="AQ22" s="573"/>
      <c r="AR22" s="573" t="s">
        <v>25</v>
      </c>
      <c r="AS22" s="573" t="s">
        <v>24</v>
      </c>
      <c r="AT22" s="573" t="s">
        <v>23</v>
      </c>
      <c r="AU22" s="573" t="s">
        <v>22</v>
      </c>
      <c r="AV22" s="577" t="s">
        <v>21</v>
      </c>
    </row>
    <row r="23" spans="1:48" s="21" customFormat="1" ht="64.5" customHeight="1" x14ac:dyDescent="0.25">
      <c r="A23" s="565"/>
      <c r="B23" s="568"/>
      <c r="C23" s="565"/>
      <c r="D23" s="565"/>
      <c r="E23" s="579" t="s">
        <v>19</v>
      </c>
      <c r="F23" s="581" t="s">
        <v>103</v>
      </c>
      <c r="G23" s="581" t="s">
        <v>102</v>
      </c>
      <c r="H23" s="581" t="s">
        <v>101</v>
      </c>
      <c r="I23" s="585" t="s">
        <v>288</v>
      </c>
      <c r="J23" s="585" t="s">
        <v>289</v>
      </c>
      <c r="K23" s="585" t="s">
        <v>290</v>
      </c>
      <c r="L23" s="581" t="s">
        <v>71</v>
      </c>
      <c r="M23" s="565"/>
      <c r="N23" s="565"/>
      <c r="O23" s="565"/>
      <c r="P23" s="573"/>
      <c r="Q23" s="573"/>
      <c r="R23" s="573"/>
      <c r="S23" s="583" t="s">
        <v>0</v>
      </c>
      <c r="T23" s="583" t="s">
        <v>7</v>
      </c>
      <c r="U23" s="574"/>
      <c r="V23" s="574"/>
      <c r="W23" s="573"/>
      <c r="X23" s="573"/>
      <c r="Y23" s="573"/>
      <c r="Z23" s="573"/>
      <c r="AA23" s="573"/>
      <c r="AB23" s="573"/>
      <c r="AC23" s="573"/>
      <c r="AD23" s="573"/>
      <c r="AE23" s="573"/>
      <c r="AF23" s="573" t="s">
        <v>18</v>
      </c>
      <c r="AG23" s="573"/>
      <c r="AH23" s="573" t="s">
        <v>17</v>
      </c>
      <c r="AI23" s="573"/>
      <c r="AJ23" s="564" t="s">
        <v>16</v>
      </c>
      <c r="AK23" s="564" t="s">
        <v>15</v>
      </c>
      <c r="AL23" s="564" t="s">
        <v>14</v>
      </c>
      <c r="AM23" s="564" t="s">
        <v>13</v>
      </c>
      <c r="AN23" s="564" t="s">
        <v>12</v>
      </c>
      <c r="AO23" s="564" t="s">
        <v>11</v>
      </c>
      <c r="AP23" s="564" t="s">
        <v>10</v>
      </c>
      <c r="AQ23" s="575" t="s">
        <v>7</v>
      </c>
      <c r="AR23" s="573"/>
      <c r="AS23" s="573"/>
      <c r="AT23" s="573"/>
      <c r="AU23" s="573"/>
      <c r="AV23" s="578"/>
    </row>
    <row r="24" spans="1:48" s="21" customFormat="1" ht="104.25" customHeight="1" x14ac:dyDescent="0.25">
      <c r="A24" s="566"/>
      <c r="B24" s="569"/>
      <c r="C24" s="566"/>
      <c r="D24" s="566"/>
      <c r="E24" s="580"/>
      <c r="F24" s="582"/>
      <c r="G24" s="582"/>
      <c r="H24" s="582"/>
      <c r="I24" s="586"/>
      <c r="J24" s="586"/>
      <c r="K24" s="586"/>
      <c r="L24" s="582"/>
      <c r="M24" s="566"/>
      <c r="N24" s="566"/>
      <c r="O24" s="566"/>
      <c r="P24" s="573"/>
      <c r="Q24" s="573"/>
      <c r="R24" s="573"/>
      <c r="S24" s="584"/>
      <c r="T24" s="584"/>
      <c r="U24" s="574"/>
      <c r="V24" s="574"/>
      <c r="W24" s="573"/>
      <c r="X24" s="573"/>
      <c r="Y24" s="573"/>
      <c r="Z24" s="573"/>
      <c r="AA24" s="573"/>
      <c r="AB24" s="573"/>
      <c r="AC24" s="573"/>
      <c r="AD24" s="573"/>
      <c r="AE24" s="573"/>
      <c r="AF24" s="82" t="s">
        <v>9</v>
      </c>
      <c r="AG24" s="82" t="s">
        <v>8</v>
      </c>
      <c r="AH24" s="83" t="s">
        <v>0</v>
      </c>
      <c r="AI24" s="83" t="s">
        <v>7</v>
      </c>
      <c r="AJ24" s="566"/>
      <c r="AK24" s="566"/>
      <c r="AL24" s="566"/>
      <c r="AM24" s="566"/>
      <c r="AN24" s="566"/>
      <c r="AO24" s="566"/>
      <c r="AP24" s="566"/>
      <c r="AQ24" s="576"/>
      <c r="AR24" s="573"/>
      <c r="AS24" s="573"/>
      <c r="AT24" s="573"/>
      <c r="AU24" s="573"/>
      <c r="AV24" s="578"/>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440</v>
      </c>
      <c r="C26" s="19">
        <v>1</v>
      </c>
      <c r="D26" s="297">
        <f>'6.1. Паспорт сетевой график'!D53</f>
        <v>44926</v>
      </c>
      <c r="E26" s="19" t="s">
        <v>235</v>
      </c>
      <c r="F26" s="19" t="s">
        <v>235</v>
      </c>
      <c r="G26" s="19" t="s">
        <v>235</v>
      </c>
      <c r="H26" s="19" t="s">
        <v>235</v>
      </c>
      <c r="I26" s="19" t="s">
        <v>235</v>
      </c>
      <c r="J26" s="19" t="s">
        <v>235</v>
      </c>
      <c r="K26" s="19" t="s">
        <v>235</v>
      </c>
      <c r="L26" s="19">
        <f>'[5]6.2. Паспорт фин осв ввод'!D57</f>
        <v>7367</v>
      </c>
      <c r="M26" s="19" t="s">
        <v>489</v>
      </c>
      <c r="N26" s="305" t="s">
        <v>490</v>
      </c>
      <c r="O26" s="305" t="s">
        <v>440</v>
      </c>
      <c r="P26" s="19">
        <v>173206.6</v>
      </c>
      <c r="Q26" s="19" t="s">
        <v>491</v>
      </c>
      <c r="R26" s="19">
        <f>P26</f>
        <v>173206.6</v>
      </c>
      <c r="S26" s="19" t="s">
        <v>492</v>
      </c>
      <c r="T26" s="19" t="s">
        <v>492</v>
      </c>
      <c r="U26" s="19">
        <v>3</v>
      </c>
      <c r="V26" s="19">
        <v>3</v>
      </c>
      <c r="W26" s="305" t="s">
        <v>493</v>
      </c>
      <c r="X26" s="19">
        <v>172322.30420000001</v>
      </c>
      <c r="Y26" s="19" t="s">
        <v>235</v>
      </c>
      <c r="Z26" s="19" t="s">
        <v>235</v>
      </c>
      <c r="AA26" s="19" t="s">
        <v>235</v>
      </c>
      <c r="AB26" s="19">
        <f>X26</f>
        <v>172322.30420000001</v>
      </c>
      <c r="AC26" s="305" t="str">
        <f>W26</f>
        <v>АО "Янтарьэнергосервис"</v>
      </c>
      <c r="AD26" s="19">
        <f>'8. Общие сведения'!B33*1000</f>
        <v>78417</v>
      </c>
      <c r="AE26" s="19">
        <f>AD26</f>
        <v>78417</v>
      </c>
      <c r="AF26" s="19" t="s">
        <v>235</v>
      </c>
      <c r="AG26" s="19" t="s">
        <v>235</v>
      </c>
      <c r="AH26" s="19" t="s">
        <v>235</v>
      </c>
      <c r="AI26" s="19" t="s">
        <v>235</v>
      </c>
      <c r="AJ26" s="19" t="s">
        <v>235</v>
      </c>
      <c r="AK26" s="19" t="s">
        <v>235</v>
      </c>
      <c r="AL26" s="19" t="s">
        <v>235</v>
      </c>
      <c r="AM26" s="19" t="s">
        <v>235</v>
      </c>
      <c r="AN26" s="19" t="s">
        <v>235</v>
      </c>
      <c r="AO26" s="19" t="s">
        <v>235</v>
      </c>
      <c r="AP26" s="297">
        <v>44253</v>
      </c>
      <c r="AQ26" s="297">
        <v>44253</v>
      </c>
      <c r="AR26" s="297">
        <v>44253</v>
      </c>
      <c r="AS26" s="297">
        <v>44253</v>
      </c>
      <c r="AT26" s="297">
        <v>44545</v>
      </c>
      <c r="AU26" s="19" t="s">
        <v>235</v>
      </c>
      <c r="AV26" s="305" t="s">
        <v>494</v>
      </c>
    </row>
    <row r="27" spans="1:48" s="18" customFormat="1" ht="11.25" x14ac:dyDescent="0.2">
      <c r="A27" s="19"/>
      <c r="B27" s="19"/>
      <c r="C27" s="19"/>
      <c r="D27" s="297"/>
      <c r="E27" s="19"/>
      <c r="F27" s="19"/>
      <c r="G27" s="19"/>
      <c r="H27" s="19"/>
      <c r="I27" s="19"/>
      <c r="J27" s="19"/>
      <c r="K27" s="19"/>
      <c r="L27" s="19"/>
      <c r="M27" s="19"/>
      <c r="N27" s="305"/>
      <c r="O27" s="305"/>
      <c r="P27" s="19"/>
      <c r="Q27" s="19"/>
      <c r="R27" s="19"/>
      <c r="S27" s="19"/>
      <c r="T27" s="19"/>
      <c r="U27" s="19"/>
      <c r="V27" s="19"/>
      <c r="W27" s="305" t="s">
        <v>495</v>
      </c>
      <c r="X27" s="19"/>
      <c r="Y27" s="19"/>
      <c r="Z27" s="19"/>
      <c r="AA27" s="19"/>
      <c r="AB27" s="19"/>
      <c r="AC27" s="305"/>
      <c r="AD27" s="19"/>
      <c r="AE27" s="19"/>
      <c r="AF27" s="19"/>
      <c r="AG27" s="19"/>
      <c r="AH27" s="19"/>
      <c r="AI27" s="19"/>
      <c r="AJ27" s="19"/>
      <c r="AK27" s="19"/>
      <c r="AL27" s="19"/>
      <c r="AM27" s="19"/>
      <c r="AN27" s="19"/>
      <c r="AO27" s="19"/>
      <c r="AP27" s="297"/>
      <c r="AQ27" s="297"/>
      <c r="AR27" s="297"/>
      <c r="AS27" s="297"/>
      <c r="AT27" s="297"/>
      <c r="AU27" s="19"/>
      <c r="AV27" s="305"/>
    </row>
    <row r="28" spans="1:48" s="18" customFormat="1" ht="22.5" x14ac:dyDescent="0.2">
      <c r="A28" s="19"/>
      <c r="B28" s="19"/>
      <c r="C28" s="19"/>
      <c r="D28" s="297"/>
      <c r="E28" s="19"/>
      <c r="F28" s="19"/>
      <c r="G28" s="19"/>
      <c r="H28" s="19"/>
      <c r="I28" s="19"/>
      <c r="J28" s="19"/>
      <c r="K28" s="19"/>
      <c r="L28" s="19"/>
      <c r="M28" s="19"/>
      <c r="N28" s="305"/>
      <c r="O28" s="305"/>
      <c r="P28" s="19"/>
      <c r="Q28" s="19"/>
      <c r="R28" s="19"/>
      <c r="S28" s="19"/>
      <c r="T28" s="19"/>
      <c r="U28" s="19"/>
      <c r="V28" s="19"/>
      <c r="W28" s="305" t="s">
        <v>496</v>
      </c>
      <c r="X28" s="19"/>
      <c r="Y28" s="19"/>
      <c r="Z28" s="19"/>
      <c r="AA28" s="19"/>
      <c r="AB28" s="19"/>
      <c r="AC28" s="305"/>
      <c r="AD28" s="19"/>
      <c r="AE28" s="19"/>
      <c r="AF28" s="19"/>
      <c r="AG28" s="19"/>
      <c r="AH28" s="19"/>
      <c r="AI28" s="19"/>
      <c r="AJ28" s="19"/>
      <c r="AK28" s="19"/>
      <c r="AL28" s="19"/>
      <c r="AM28" s="19"/>
      <c r="AN28" s="19"/>
      <c r="AO28" s="19"/>
      <c r="AP28" s="297"/>
      <c r="AQ28" s="297"/>
      <c r="AR28" s="297"/>
      <c r="AS28" s="297"/>
      <c r="AT28" s="297"/>
      <c r="AU28" s="19"/>
      <c r="AV28" s="305"/>
    </row>
    <row r="29" spans="1:48" s="18" customFormat="1" ht="22.5" x14ac:dyDescent="0.2">
      <c r="A29" s="19">
        <v>2</v>
      </c>
      <c r="B29" s="19" t="s">
        <v>440</v>
      </c>
      <c r="C29" s="19">
        <v>1</v>
      </c>
      <c r="D29" s="297">
        <f>D26</f>
        <v>44926</v>
      </c>
      <c r="E29" s="19"/>
      <c r="F29" s="19"/>
      <c r="G29" s="19"/>
      <c r="H29" s="19"/>
      <c r="I29" s="19"/>
      <c r="J29" s="19"/>
      <c r="K29" s="19"/>
      <c r="L29" s="19">
        <f>L26</f>
        <v>7367</v>
      </c>
      <c r="M29" s="19" t="s">
        <v>544</v>
      </c>
      <c r="N29" s="305" t="s">
        <v>545</v>
      </c>
      <c r="O29" s="305" t="s">
        <v>440</v>
      </c>
      <c r="P29" s="19">
        <v>170240.5</v>
      </c>
      <c r="Q29" s="19" t="s">
        <v>492</v>
      </c>
      <c r="R29" s="19">
        <f>P29</f>
        <v>170240.5</v>
      </c>
      <c r="S29" s="19" t="s">
        <v>546</v>
      </c>
      <c r="T29" s="19" t="s">
        <v>547</v>
      </c>
      <c r="U29" s="19">
        <v>6</v>
      </c>
      <c r="V29" s="19">
        <v>6</v>
      </c>
      <c r="W29" s="305" t="s">
        <v>548</v>
      </c>
      <c r="X29" s="19">
        <v>170240.35</v>
      </c>
      <c r="Y29" s="19"/>
      <c r="Z29" s="19">
        <v>1</v>
      </c>
      <c r="AA29" s="19">
        <v>170075.65</v>
      </c>
      <c r="AB29" s="19">
        <v>170075.65</v>
      </c>
      <c r="AC29" s="305" t="s">
        <v>548</v>
      </c>
      <c r="AD29" s="19">
        <f>'8. Общие сведения'!B42*1000</f>
        <v>147419.57999999999</v>
      </c>
      <c r="AE29" s="19">
        <f>AD29</f>
        <v>147419.57999999999</v>
      </c>
      <c r="AF29" s="19">
        <v>32110704826</v>
      </c>
      <c r="AG29" s="305" t="s">
        <v>549</v>
      </c>
      <c r="AH29" s="297">
        <v>44475</v>
      </c>
      <c r="AI29" s="297">
        <v>44475</v>
      </c>
      <c r="AJ29" s="297">
        <v>44491</v>
      </c>
      <c r="AK29" s="297">
        <v>44498</v>
      </c>
      <c r="AL29" s="19"/>
      <c r="AM29" s="19"/>
      <c r="AN29" s="19"/>
      <c r="AO29" s="19"/>
      <c r="AP29" s="297">
        <v>44522</v>
      </c>
      <c r="AQ29" s="297">
        <v>44522</v>
      </c>
      <c r="AR29" s="297">
        <v>44522</v>
      </c>
      <c r="AS29" s="297">
        <v>44522</v>
      </c>
      <c r="AT29" s="297">
        <v>44586</v>
      </c>
      <c r="AU29" s="19"/>
      <c r="AV29" s="305"/>
    </row>
    <row r="30" spans="1:48" s="18" customFormat="1" ht="22.5" x14ac:dyDescent="0.2">
      <c r="A30" s="19"/>
      <c r="B30" s="19"/>
      <c r="C30" s="19"/>
      <c r="D30" s="297"/>
      <c r="E30" s="19"/>
      <c r="F30" s="19"/>
      <c r="G30" s="19"/>
      <c r="H30" s="19"/>
      <c r="I30" s="19"/>
      <c r="J30" s="19"/>
      <c r="K30" s="19"/>
      <c r="L30" s="19"/>
      <c r="M30" s="19"/>
      <c r="N30" s="305"/>
      <c r="O30" s="305"/>
      <c r="P30" s="19"/>
      <c r="Q30" s="19"/>
      <c r="R30" s="19"/>
      <c r="S30" s="19"/>
      <c r="T30" s="19"/>
      <c r="U30" s="19"/>
      <c r="V30" s="19"/>
      <c r="W30" s="305" t="s">
        <v>550</v>
      </c>
      <c r="X30" s="19">
        <v>170240.5</v>
      </c>
      <c r="Y30" s="19"/>
      <c r="Z30" s="19"/>
      <c r="AA30" s="19">
        <v>170240.5</v>
      </c>
      <c r="AB30" s="19"/>
      <c r="AC30" s="305"/>
      <c r="AD30" s="19"/>
      <c r="AE30" s="19"/>
      <c r="AF30" s="19"/>
      <c r="AG30" s="19"/>
      <c r="AH30" s="19"/>
      <c r="AI30" s="19"/>
      <c r="AJ30" s="19"/>
      <c r="AK30" s="19"/>
      <c r="AL30" s="19"/>
      <c r="AM30" s="19"/>
      <c r="AN30" s="19"/>
      <c r="AO30" s="19"/>
      <c r="AP30" s="297"/>
      <c r="AQ30" s="297"/>
      <c r="AR30" s="297"/>
      <c r="AS30" s="297"/>
      <c r="AT30" s="297"/>
      <c r="AU30" s="19"/>
      <c r="AV30" s="305"/>
    </row>
    <row r="31" spans="1:48" s="18" customFormat="1" ht="22.5" x14ac:dyDescent="0.2">
      <c r="A31" s="19"/>
      <c r="B31" s="19"/>
      <c r="C31" s="19"/>
      <c r="D31" s="297"/>
      <c r="E31" s="19"/>
      <c r="F31" s="19"/>
      <c r="G31" s="19"/>
      <c r="H31" s="19"/>
      <c r="I31" s="19"/>
      <c r="J31" s="19"/>
      <c r="K31" s="19"/>
      <c r="L31" s="19"/>
      <c r="M31" s="19"/>
      <c r="N31" s="305"/>
      <c r="O31" s="305"/>
      <c r="P31" s="19"/>
      <c r="Q31" s="19"/>
      <c r="R31" s="19"/>
      <c r="S31" s="19"/>
      <c r="T31" s="19"/>
      <c r="U31" s="19"/>
      <c r="V31" s="19"/>
      <c r="W31" s="305" t="s">
        <v>551</v>
      </c>
      <c r="X31" s="19">
        <v>170240.5</v>
      </c>
      <c r="Y31" s="19"/>
      <c r="Z31" s="19"/>
      <c r="AA31" s="19">
        <v>170240.5</v>
      </c>
      <c r="AB31" s="19"/>
      <c r="AC31" s="305"/>
      <c r="AD31" s="19"/>
      <c r="AE31" s="19"/>
      <c r="AF31" s="19"/>
      <c r="AG31" s="19"/>
      <c r="AH31" s="19"/>
      <c r="AI31" s="19"/>
      <c r="AJ31" s="19"/>
      <c r="AK31" s="19"/>
      <c r="AL31" s="19"/>
      <c r="AM31" s="19"/>
      <c r="AN31" s="19"/>
      <c r="AO31" s="19"/>
      <c r="AP31" s="297"/>
      <c r="AQ31" s="297"/>
      <c r="AR31" s="297"/>
      <c r="AS31" s="297"/>
      <c r="AT31" s="297"/>
      <c r="AU31" s="19"/>
      <c r="AV31" s="305"/>
    </row>
    <row r="32" spans="1:48" s="18" customFormat="1" ht="11.25" x14ac:dyDescent="0.2">
      <c r="A32" s="19"/>
      <c r="B32" s="19"/>
      <c r="C32" s="19"/>
      <c r="D32" s="297"/>
      <c r="E32" s="19"/>
      <c r="F32" s="19"/>
      <c r="G32" s="19"/>
      <c r="H32" s="19"/>
      <c r="I32" s="19"/>
      <c r="J32" s="19"/>
      <c r="K32" s="19"/>
      <c r="L32" s="19"/>
      <c r="M32" s="19"/>
      <c r="N32" s="305"/>
      <c r="O32" s="305"/>
      <c r="P32" s="19"/>
      <c r="Q32" s="19"/>
      <c r="R32" s="19"/>
      <c r="S32" s="19"/>
      <c r="T32" s="19"/>
      <c r="U32" s="19"/>
      <c r="V32" s="19"/>
      <c r="W32" s="305" t="s">
        <v>552</v>
      </c>
      <c r="X32" s="19"/>
      <c r="Y32" s="305" t="s">
        <v>552</v>
      </c>
      <c r="Z32" s="19"/>
      <c r="AA32" s="19"/>
      <c r="AB32" s="19"/>
      <c r="AC32" s="305"/>
      <c r="AD32" s="19"/>
      <c r="AE32" s="19"/>
      <c r="AF32" s="19"/>
      <c r="AG32" s="19"/>
      <c r="AH32" s="19"/>
      <c r="AI32" s="19"/>
      <c r="AJ32" s="19"/>
      <c r="AK32" s="19"/>
      <c r="AL32" s="19"/>
      <c r="AM32" s="19"/>
      <c r="AN32" s="19"/>
      <c r="AO32" s="19"/>
      <c r="AP32" s="297"/>
      <c r="AQ32" s="297"/>
      <c r="AR32" s="297"/>
      <c r="AS32" s="297"/>
      <c r="AT32" s="297"/>
      <c r="AU32" s="19"/>
      <c r="AV32" s="305"/>
    </row>
    <row r="33" spans="1:48" s="18" customFormat="1" ht="33.75" x14ac:dyDescent="0.2">
      <c r="A33" s="19"/>
      <c r="B33" s="19"/>
      <c r="C33" s="19"/>
      <c r="D33" s="297"/>
      <c r="E33" s="19"/>
      <c r="F33" s="19"/>
      <c r="G33" s="19"/>
      <c r="H33" s="19"/>
      <c r="I33" s="19"/>
      <c r="J33" s="19"/>
      <c r="K33" s="19"/>
      <c r="L33" s="19"/>
      <c r="M33" s="19"/>
      <c r="N33" s="305"/>
      <c r="O33" s="305"/>
      <c r="P33" s="19"/>
      <c r="Q33" s="19"/>
      <c r="R33" s="19"/>
      <c r="S33" s="19"/>
      <c r="T33" s="19"/>
      <c r="U33" s="19"/>
      <c r="V33" s="19"/>
      <c r="W33" s="305" t="s">
        <v>553</v>
      </c>
      <c r="X33" s="19"/>
      <c r="Y33" s="305" t="s">
        <v>553</v>
      </c>
      <c r="Z33" s="19"/>
      <c r="AA33" s="19"/>
      <c r="AB33" s="19"/>
      <c r="AC33" s="305"/>
      <c r="AD33" s="19"/>
      <c r="AE33" s="19"/>
      <c r="AF33" s="19"/>
      <c r="AG33" s="19"/>
      <c r="AH33" s="19"/>
      <c r="AI33" s="19"/>
      <c r="AJ33" s="19"/>
      <c r="AK33" s="19"/>
      <c r="AL33" s="19"/>
      <c r="AM33" s="19"/>
      <c r="AN33" s="19"/>
      <c r="AO33" s="19"/>
      <c r="AP33" s="297"/>
      <c r="AQ33" s="297"/>
      <c r="AR33" s="297"/>
      <c r="AS33" s="297"/>
      <c r="AT33" s="297"/>
      <c r="AU33" s="19"/>
      <c r="AV33" s="305"/>
    </row>
    <row r="34" spans="1:48" s="18" customFormat="1" ht="11.25" x14ac:dyDescent="0.2">
      <c r="A34" s="19"/>
      <c r="B34" s="19"/>
      <c r="C34" s="19"/>
      <c r="D34" s="297"/>
      <c r="E34" s="19"/>
      <c r="F34" s="19"/>
      <c r="G34" s="19"/>
      <c r="H34" s="19"/>
      <c r="I34" s="19"/>
      <c r="J34" s="19"/>
      <c r="K34" s="19"/>
      <c r="L34" s="19"/>
      <c r="M34" s="19"/>
      <c r="N34" s="305"/>
      <c r="O34" s="305"/>
      <c r="P34" s="19"/>
      <c r="Q34" s="19"/>
      <c r="R34" s="19"/>
      <c r="S34" s="19"/>
      <c r="T34" s="19"/>
      <c r="U34" s="19"/>
      <c r="V34" s="19"/>
      <c r="W34" s="305" t="s">
        <v>554</v>
      </c>
      <c r="X34" s="19"/>
      <c r="Y34" s="305" t="s">
        <v>554</v>
      </c>
      <c r="Z34" s="19"/>
      <c r="AA34" s="19"/>
      <c r="AB34" s="19"/>
      <c r="AC34" s="305"/>
      <c r="AD34" s="19"/>
      <c r="AE34" s="19"/>
      <c r="AF34" s="19"/>
      <c r="AG34" s="19"/>
      <c r="AH34" s="19"/>
      <c r="AI34" s="19"/>
      <c r="AJ34" s="19"/>
      <c r="AK34" s="19"/>
      <c r="AL34" s="19"/>
      <c r="AM34" s="19"/>
      <c r="AN34" s="19"/>
      <c r="AO34" s="19"/>
      <c r="AP34" s="297"/>
      <c r="AQ34" s="297"/>
      <c r="AR34" s="297"/>
      <c r="AS34" s="297"/>
      <c r="AT34" s="297"/>
      <c r="AU34" s="19"/>
      <c r="AV34" s="305"/>
    </row>
    <row r="35" spans="1:48" s="18" customFormat="1" ht="56.25" x14ac:dyDescent="0.2">
      <c r="A35" s="19">
        <v>3</v>
      </c>
      <c r="B35" s="19" t="s">
        <v>440</v>
      </c>
      <c r="C35" s="19">
        <v>1</v>
      </c>
      <c r="D35" s="297">
        <f>D29</f>
        <v>44926</v>
      </c>
      <c r="E35" s="19"/>
      <c r="F35" s="19"/>
      <c r="G35" s="19"/>
      <c r="H35" s="19"/>
      <c r="I35" s="19"/>
      <c r="J35" s="19"/>
      <c r="K35" s="19"/>
      <c r="L35" s="19">
        <f>L29</f>
        <v>7367</v>
      </c>
      <c r="M35" s="305" t="s">
        <v>562</v>
      </c>
      <c r="N35" s="305" t="s">
        <v>563</v>
      </c>
      <c r="O35" s="305" t="s">
        <v>440</v>
      </c>
      <c r="P35" s="305">
        <v>2500</v>
      </c>
      <c r="Q35" s="305" t="s">
        <v>564</v>
      </c>
      <c r="R35" s="305">
        <v>2500</v>
      </c>
      <c r="S35" s="305" t="s">
        <v>546</v>
      </c>
      <c r="T35" s="305" t="s">
        <v>565</v>
      </c>
      <c r="U35" s="305" t="s">
        <v>60</v>
      </c>
      <c r="V35" s="305" t="s">
        <v>60</v>
      </c>
      <c r="W35" s="305" t="s">
        <v>566</v>
      </c>
      <c r="X35" s="305">
        <v>2500</v>
      </c>
      <c r="Y35" s="305"/>
      <c r="Z35" s="305"/>
      <c r="AA35" s="305"/>
      <c r="AB35" s="305">
        <v>2500</v>
      </c>
      <c r="AC35" s="305" t="s">
        <v>566</v>
      </c>
      <c r="AD35" s="305">
        <f>'8. Общие сведения'!B59*1000</f>
        <v>32.58</v>
      </c>
      <c r="AE35" s="305">
        <f>AD35</f>
        <v>32.58</v>
      </c>
      <c r="AF35" s="305" t="s">
        <v>567</v>
      </c>
      <c r="AG35" s="305" t="s">
        <v>549</v>
      </c>
      <c r="AH35" s="305" t="s">
        <v>568</v>
      </c>
      <c r="AI35" s="305" t="s">
        <v>568</v>
      </c>
      <c r="AJ35" s="305" t="s">
        <v>569</v>
      </c>
      <c r="AK35" s="305" t="s">
        <v>570</v>
      </c>
      <c r="AL35" s="305" t="s">
        <v>571</v>
      </c>
      <c r="AM35" s="305" t="s">
        <v>572</v>
      </c>
      <c r="AN35" s="305" t="s">
        <v>573</v>
      </c>
      <c r="AO35" s="305" t="s">
        <v>328</v>
      </c>
      <c r="AP35" s="415" t="s">
        <v>574</v>
      </c>
      <c r="AQ35" s="415" t="s">
        <v>574</v>
      </c>
      <c r="AR35" s="415" t="s">
        <v>574</v>
      </c>
      <c r="AS35" s="415" t="s">
        <v>574</v>
      </c>
      <c r="AT35" s="415" t="s">
        <v>575</v>
      </c>
      <c r="AU35" s="305"/>
      <c r="AV35" s="305" t="s">
        <v>576</v>
      </c>
    </row>
    <row r="36" spans="1:48" s="18" customFormat="1" ht="33.75" x14ac:dyDescent="0.2">
      <c r="A36" s="19">
        <v>4</v>
      </c>
      <c r="B36" s="19" t="s">
        <v>440</v>
      </c>
      <c r="C36" s="19">
        <v>1</v>
      </c>
      <c r="D36" s="297">
        <f>D35</f>
        <v>44926</v>
      </c>
      <c r="E36" s="19"/>
      <c r="F36" s="19"/>
      <c r="G36" s="19"/>
      <c r="H36" s="19"/>
      <c r="I36" s="19"/>
      <c r="J36" s="19"/>
      <c r="K36" s="19"/>
      <c r="L36" s="19">
        <f>L35</f>
        <v>7367</v>
      </c>
      <c r="M36" s="19" t="s">
        <v>577</v>
      </c>
      <c r="N36" s="305" t="s">
        <v>578</v>
      </c>
      <c r="O36" s="305" t="s">
        <v>440</v>
      </c>
      <c r="P36" s="19">
        <v>1500</v>
      </c>
      <c r="Q36" s="19" t="s">
        <v>564</v>
      </c>
      <c r="R36" s="19">
        <v>1500</v>
      </c>
      <c r="S36" s="19" t="s">
        <v>546</v>
      </c>
      <c r="T36" s="19" t="s">
        <v>565</v>
      </c>
      <c r="U36" s="19" t="s">
        <v>59</v>
      </c>
      <c r="V36" s="19" t="s">
        <v>59</v>
      </c>
      <c r="W36" s="305" t="s">
        <v>579</v>
      </c>
      <c r="X36" s="19">
        <v>1500</v>
      </c>
      <c r="Y36" s="305"/>
      <c r="Z36" s="19"/>
      <c r="AA36" s="19"/>
      <c r="AB36" s="19">
        <v>1500</v>
      </c>
      <c r="AC36" s="305" t="s">
        <v>579</v>
      </c>
      <c r="AD36" s="19">
        <f>'8. Общие сведения'!B51*1000</f>
        <v>19.46002</v>
      </c>
      <c r="AE36" s="19">
        <f>AD36</f>
        <v>19.46002</v>
      </c>
      <c r="AF36" s="19" t="s">
        <v>580</v>
      </c>
      <c r="AG36" s="19" t="s">
        <v>549</v>
      </c>
      <c r="AH36" s="19" t="s">
        <v>581</v>
      </c>
      <c r="AI36" s="19" t="s">
        <v>581</v>
      </c>
      <c r="AJ36" s="19" t="s">
        <v>582</v>
      </c>
      <c r="AK36" s="19" t="s">
        <v>583</v>
      </c>
      <c r="AL36" s="19" t="s">
        <v>584</v>
      </c>
      <c r="AM36" s="19" t="s">
        <v>572</v>
      </c>
      <c r="AN36" s="19" t="s">
        <v>585</v>
      </c>
      <c r="AO36" s="19" t="s">
        <v>50</v>
      </c>
      <c r="AP36" s="297" t="s">
        <v>586</v>
      </c>
      <c r="AQ36" s="297" t="s">
        <v>586</v>
      </c>
      <c r="AR36" s="297" t="s">
        <v>586</v>
      </c>
      <c r="AS36" s="297" t="s">
        <v>586</v>
      </c>
      <c r="AT36" s="297" t="s">
        <v>575</v>
      </c>
      <c r="AU36" s="19"/>
      <c r="AV36" s="305"/>
    </row>
    <row r="37" spans="1:48" s="18" customFormat="1" ht="33.75" x14ac:dyDescent="0.2">
      <c r="A37" s="19"/>
      <c r="B37" s="19"/>
      <c r="C37" s="19"/>
      <c r="D37" s="297"/>
      <c r="E37" s="19"/>
      <c r="F37" s="19"/>
      <c r="G37" s="19"/>
      <c r="H37" s="19"/>
      <c r="I37" s="19"/>
      <c r="J37" s="19"/>
      <c r="K37" s="19"/>
      <c r="L37" s="19"/>
      <c r="M37" s="19"/>
      <c r="N37" s="305"/>
      <c r="O37" s="305"/>
      <c r="P37" s="19"/>
      <c r="Q37" s="19"/>
      <c r="R37" s="19"/>
      <c r="S37" s="19"/>
      <c r="T37" s="19"/>
      <c r="U37" s="19"/>
      <c r="V37" s="19"/>
      <c r="W37" s="305" t="s">
        <v>587</v>
      </c>
      <c r="X37" s="19"/>
      <c r="Y37" s="305" t="s">
        <v>587</v>
      </c>
      <c r="Z37" s="19"/>
      <c r="AA37" s="19"/>
      <c r="AB37" s="19"/>
      <c r="AC37" s="305"/>
      <c r="AD37" s="19"/>
      <c r="AE37" s="19"/>
      <c r="AF37" s="19"/>
      <c r="AG37" s="19"/>
      <c r="AH37" s="19"/>
      <c r="AI37" s="19"/>
      <c r="AJ37" s="19"/>
      <c r="AK37" s="19"/>
      <c r="AL37" s="19"/>
      <c r="AM37" s="19"/>
      <c r="AN37" s="19"/>
      <c r="AO37" s="19"/>
      <c r="AP37" s="297"/>
      <c r="AQ37" s="297"/>
      <c r="AR37" s="297"/>
      <c r="AS37" s="297"/>
      <c r="AT37" s="297"/>
      <c r="AU37" s="19"/>
      <c r="AV37" s="305"/>
    </row>
    <row r="38" spans="1:48" s="18" customFormat="1" ht="11.25" x14ac:dyDescent="0.2">
      <c r="A38" s="19"/>
      <c r="B38" s="19"/>
      <c r="C38" s="19"/>
      <c r="D38" s="297"/>
      <c r="E38" s="19"/>
      <c r="F38" s="19"/>
      <c r="G38" s="19"/>
      <c r="H38" s="19"/>
      <c r="I38" s="19"/>
      <c r="J38" s="19"/>
      <c r="K38" s="19"/>
      <c r="L38" s="19"/>
      <c r="M38" s="19"/>
      <c r="N38" s="305"/>
      <c r="O38" s="305"/>
      <c r="P38" s="19"/>
      <c r="Q38" s="19"/>
      <c r="R38" s="19"/>
      <c r="S38" s="19"/>
      <c r="T38" s="19"/>
      <c r="U38" s="19"/>
      <c r="V38" s="19"/>
      <c r="W38" s="305"/>
      <c r="X38" s="19"/>
      <c r="Y38" s="305"/>
      <c r="Z38" s="19"/>
      <c r="AA38" s="19"/>
      <c r="AB38" s="19"/>
      <c r="AC38" s="305"/>
      <c r="AD38" s="19"/>
      <c r="AE38" s="19"/>
      <c r="AF38" s="19"/>
      <c r="AG38" s="19"/>
      <c r="AH38" s="19"/>
      <c r="AI38" s="19"/>
      <c r="AJ38" s="19"/>
      <c r="AK38" s="19"/>
      <c r="AL38" s="19"/>
      <c r="AM38" s="19"/>
      <c r="AN38" s="19"/>
      <c r="AO38" s="19"/>
      <c r="AP38" s="297"/>
      <c r="AQ38" s="297"/>
      <c r="AR38" s="297"/>
      <c r="AS38" s="297"/>
      <c r="AT38" s="297"/>
      <c r="AU38" s="19"/>
      <c r="AV38" s="305"/>
    </row>
    <row r="39" spans="1:48" s="18" customFormat="1" ht="11.25" x14ac:dyDescent="0.2">
      <c r="A39" s="19"/>
      <c r="B39" s="19"/>
      <c r="C39" s="19"/>
      <c r="D39" s="297"/>
      <c r="E39" s="19"/>
      <c r="F39" s="19"/>
      <c r="G39" s="19"/>
      <c r="H39" s="19"/>
      <c r="I39" s="19"/>
      <c r="J39" s="19"/>
      <c r="K39" s="19"/>
      <c r="L39" s="19"/>
      <c r="M39" s="19"/>
      <c r="N39" s="305"/>
      <c r="O39" s="305"/>
      <c r="P39" s="19"/>
      <c r="Q39" s="19"/>
      <c r="R39" s="19"/>
      <c r="S39" s="19"/>
      <c r="T39" s="19"/>
      <c r="U39" s="19"/>
      <c r="V39" s="19"/>
      <c r="W39" s="305"/>
      <c r="X39" s="19"/>
      <c r="Y39" s="305"/>
      <c r="Z39" s="19"/>
      <c r="AA39" s="19"/>
      <c r="AB39" s="19"/>
      <c r="AC39" s="305"/>
      <c r="AD39" s="19"/>
      <c r="AE39" s="19"/>
      <c r="AF39" s="19"/>
      <c r="AG39" s="19"/>
      <c r="AH39" s="19"/>
      <c r="AI39" s="19"/>
      <c r="AJ39" s="19"/>
      <c r="AK39" s="19"/>
      <c r="AL39" s="19"/>
      <c r="AM39" s="19"/>
      <c r="AN39" s="19"/>
      <c r="AO39" s="19"/>
      <c r="AP39" s="297"/>
      <c r="AQ39" s="297"/>
      <c r="AR39" s="297"/>
      <c r="AS39" s="297"/>
      <c r="AT39" s="297"/>
      <c r="AU39" s="19"/>
      <c r="AV39" s="305"/>
    </row>
    <row r="40" spans="1:48" s="18" customFormat="1" ht="11.25" x14ac:dyDescent="0.2">
      <c r="A40" s="19"/>
      <c r="B40" s="19"/>
      <c r="C40" s="19"/>
      <c r="D40" s="297"/>
      <c r="E40" s="19"/>
      <c r="F40" s="19"/>
      <c r="G40" s="19"/>
      <c r="H40" s="19"/>
      <c r="I40" s="19"/>
      <c r="J40" s="19"/>
      <c r="K40" s="19"/>
      <c r="L40" s="19"/>
      <c r="M40" s="19"/>
      <c r="N40" s="305"/>
      <c r="O40" s="305"/>
      <c r="P40" s="19"/>
      <c r="Q40" s="19"/>
      <c r="R40" s="19"/>
      <c r="S40" s="19"/>
      <c r="T40" s="19"/>
      <c r="U40" s="19"/>
      <c r="V40" s="19"/>
      <c r="W40" s="305"/>
      <c r="X40" s="19"/>
      <c r="Y40" s="305"/>
      <c r="Z40" s="19"/>
      <c r="AA40" s="19"/>
      <c r="AB40" s="19"/>
      <c r="AC40" s="305"/>
      <c r="AD40" s="19"/>
      <c r="AE40" s="19"/>
      <c r="AF40" s="19"/>
      <c r="AG40" s="19"/>
      <c r="AH40" s="19"/>
      <c r="AI40" s="19"/>
      <c r="AJ40" s="19"/>
      <c r="AK40" s="19"/>
      <c r="AL40" s="19"/>
      <c r="AM40" s="19"/>
      <c r="AN40" s="19"/>
      <c r="AO40" s="19"/>
      <c r="AP40" s="297"/>
      <c r="AQ40" s="297"/>
      <c r="AR40" s="297"/>
      <c r="AS40" s="297"/>
      <c r="AT40" s="297"/>
      <c r="AU40" s="19"/>
      <c r="AV40" s="305"/>
    </row>
    <row r="41" spans="1:48" s="409" customFormat="1" ht="10.5" x14ac:dyDescent="0.15">
      <c r="A41" s="406"/>
      <c r="B41" s="406" t="s">
        <v>555</v>
      </c>
      <c r="C41" s="406"/>
      <c r="D41" s="407"/>
      <c r="E41" s="406"/>
      <c r="F41" s="406"/>
      <c r="G41" s="406"/>
      <c r="H41" s="406"/>
      <c r="I41" s="406"/>
      <c r="J41" s="406"/>
      <c r="K41" s="406"/>
      <c r="L41" s="406"/>
      <c r="M41" s="406"/>
      <c r="N41" s="408"/>
      <c r="O41" s="408"/>
      <c r="P41" s="406"/>
      <c r="Q41" s="406"/>
      <c r="R41" s="406"/>
      <c r="S41" s="406"/>
      <c r="T41" s="406"/>
      <c r="U41" s="406"/>
      <c r="V41" s="406"/>
      <c r="W41" s="408"/>
      <c r="X41" s="406"/>
      <c r="Y41" s="406"/>
      <c r="Z41" s="406"/>
      <c r="AA41" s="406"/>
      <c r="AB41" s="406"/>
      <c r="AC41" s="408"/>
      <c r="AD41" s="406">
        <f>SUM(AD26:AD40)</f>
        <v>225888.62001999997</v>
      </c>
      <c r="AE41" s="406"/>
      <c r="AF41" s="406"/>
      <c r="AG41" s="406"/>
      <c r="AH41" s="406"/>
      <c r="AI41" s="406"/>
      <c r="AJ41" s="406"/>
      <c r="AK41" s="406"/>
      <c r="AL41" s="406"/>
      <c r="AM41" s="406"/>
      <c r="AN41" s="406"/>
      <c r="AO41" s="406"/>
      <c r="AP41" s="407"/>
      <c r="AQ41" s="407"/>
      <c r="AR41" s="407"/>
      <c r="AS41" s="407"/>
      <c r="AT41" s="407"/>
      <c r="AU41" s="406"/>
      <c r="AV41" s="40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3"/>
  <sheetViews>
    <sheetView view="pageBreakPreview" zoomScale="80" zoomScaleNormal="90" zoomScaleSheetLayoutView="80" workbookViewId="0">
      <selection activeCell="B104" sqref="B104"/>
    </sheetView>
  </sheetViews>
  <sheetFormatPr defaultColWidth="9.140625" defaultRowHeight="15.75" x14ac:dyDescent="0.25"/>
  <cols>
    <col min="1" max="2" width="66.140625" style="126" customWidth="1"/>
    <col min="3" max="3" width="0" style="119" hidden="1" customWidth="1"/>
    <col min="4" max="16384" width="9.140625" style="119"/>
  </cols>
  <sheetData>
    <row r="1" spans="1:5" ht="18.75" x14ac:dyDescent="0.25">
      <c r="B1" s="30" t="s">
        <v>64</v>
      </c>
    </row>
    <row r="2" spans="1:5" ht="18.75" x14ac:dyDescent="0.3">
      <c r="B2" s="13" t="s">
        <v>6</v>
      </c>
    </row>
    <row r="3" spans="1:5" ht="18.75" x14ac:dyDescent="0.3">
      <c r="B3" s="13" t="s">
        <v>435</v>
      </c>
    </row>
    <row r="4" spans="1:5" x14ac:dyDescent="0.25">
      <c r="B4" s="134"/>
    </row>
    <row r="5" spans="1:5" ht="18.75" x14ac:dyDescent="0.3">
      <c r="A5" s="591" t="str">
        <f>'1. паспорт местоположение'!A5</f>
        <v>Год раскрытия информации: 2023 год</v>
      </c>
      <c r="B5" s="591"/>
      <c r="C5" s="120"/>
      <c r="D5" s="120"/>
      <c r="E5" s="120"/>
    </row>
    <row r="6" spans="1:5" ht="18.75" x14ac:dyDescent="0.3">
      <c r="A6" s="421"/>
      <c r="B6" s="421"/>
      <c r="C6" s="125"/>
      <c r="D6" s="125"/>
      <c r="E6" s="125"/>
    </row>
    <row r="7" spans="1:5" ht="18.75" x14ac:dyDescent="0.25">
      <c r="A7" s="437" t="s">
        <v>5</v>
      </c>
      <c r="B7" s="437"/>
      <c r="C7" s="121"/>
      <c r="D7" s="121"/>
      <c r="E7" s="121"/>
    </row>
    <row r="8" spans="1:5" ht="18.75" x14ac:dyDescent="0.25">
      <c r="A8" s="87"/>
      <c r="B8" s="87"/>
      <c r="C8" s="121"/>
      <c r="D8" s="121"/>
      <c r="E8" s="121"/>
    </row>
    <row r="9" spans="1:5" ht="15.75" customHeight="1" x14ac:dyDescent="0.25">
      <c r="A9" s="468" t="str">
        <f>'1. паспорт местоположение'!A9</f>
        <v>Акционерное общество "Россети Янтарь"</v>
      </c>
      <c r="B9" s="468"/>
      <c r="C9" s="122"/>
      <c r="D9" s="122"/>
      <c r="E9" s="122"/>
    </row>
    <row r="10" spans="1:5" x14ac:dyDescent="0.25">
      <c r="A10" s="433" t="s">
        <v>4</v>
      </c>
      <c r="B10" s="433"/>
      <c r="C10" s="123"/>
      <c r="D10" s="123"/>
      <c r="E10" s="123"/>
    </row>
    <row r="11" spans="1:5" ht="18.75" x14ac:dyDescent="0.25">
      <c r="A11" s="87"/>
      <c r="B11" s="87"/>
      <c r="C11" s="121"/>
      <c r="D11" s="121"/>
      <c r="E11" s="121"/>
    </row>
    <row r="12" spans="1:5" ht="18.75" x14ac:dyDescent="0.25">
      <c r="A12" s="468" t="str">
        <f>'1. паспорт местоположение'!A12</f>
        <v>L_48-0,4уст-21</v>
      </c>
      <c r="B12" s="468"/>
      <c r="C12" s="122"/>
      <c r="D12" s="122"/>
      <c r="E12" s="122"/>
    </row>
    <row r="13" spans="1:5" x14ac:dyDescent="0.25">
      <c r="A13" s="433" t="s">
        <v>3</v>
      </c>
      <c r="B13" s="433"/>
      <c r="C13" s="123"/>
      <c r="D13" s="123"/>
      <c r="E13" s="123"/>
    </row>
    <row r="14" spans="1:5" ht="18.75" x14ac:dyDescent="0.25">
      <c r="A14" s="9"/>
      <c r="B14" s="9"/>
      <c r="C14" s="124"/>
      <c r="D14" s="124"/>
      <c r="E14" s="124"/>
    </row>
    <row r="15" spans="1:5" ht="54" customHeight="1" x14ac:dyDescent="0.25">
      <c r="A15" s="4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5"/>
      <c r="C15" s="122"/>
      <c r="D15" s="122"/>
      <c r="E15" s="122"/>
    </row>
    <row r="16" spans="1:5" x14ac:dyDescent="0.25">
      <c r="A16" s="433" t="s">
        <v>2</v>
      </c>
      <c r="B16" s="433"/>
      <c r="C16" s="123"/>
      <c r="D16" s="123"/>
      <c r="E16" s="123"/>
    </row>
    <row r="17" spans="1:2" x14ac:dyDescent="0.25">
      <c r="B17" s="71"/>
    </row>
    <row r="18" spans="1:2" ht="33.75" customHeight="1" x14ac:dyDescent="0.25">
      <c r="A18" s="592" t="s">
        <v>364</v>
      </c>
      <c r="B18" s="593"/>
    </row>
    <row r="19" spans="1:2" x14ac:dyDescent="0.25">
      <c r="B19" s="134"/>
    </row>
    <row r="20" spans="1:2" ht="16.5" thickBot="1" x14ac:dyDescent="0.3">
      <c r="B20" s="127"/>
    </row>
    <row r="21" spans="1:2" ht="60.75" thickBot="1" x14ac:dyDescent="0.3">
      <c r="A21" s="135" t="s">
        <v>242</v>
      </c>
      <c r="B21" s="136"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row>
    <row r="22" spans="1:2" ht="165.75" thickBot="1" x14ac:dyDescent="0.3">
      <c r="A22" s="137" t="s">
        <v>243</v>
      </c>
      <c r="B22" s="138"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7" t="s">
        <v>223</v>
      </c>
      <c r="B23" s="139" t="s">
        <v>484</v>
      </c>
    </row>
    <row r="24" spans="1:2" ht="16.5" thickBot="1" x14ac:dyDescent="0.3">
      <c r="A24" s="137" t="s">
        <v>244</v>
      </c>
      <c r="B24" s="139">
        <v>0</v>
      </c>
    </row>
    <row r="25" spans="1:2" ht="16.5" thickBot="1" x14ac:dyDescent="0.3">
      <c r="A25" s="72" t="s">
        <v>245</v>
      </c>
      <c r="B25" s="298" t="s">
        <v>597</v>
      </c>
    </row>
    <row r="26" spans="1:2" ht="16.5" thickBot="1" x14ac:dyDescent="0.3">
      <c r="A26" s="73" t="s">
        <v>246</v>
      </c>
      <c r="B26" s="140" t="s">
        <v>540</v>
      </c>
    </row>
    <row r="27" spans="1:2" ht="29.25" customHeight="1" thickBot="1" x14ac:dyDescent="0.3">
      <c r="A27" s="79" t="s">
        <v>590</v>
      </c>
      <c r="B27" s="141">
        <f>'6.2. Паспорт фин осв ввод'!C24</f>
        <v>224.42726819000001</v>
      </c>
    </row>
    <row r="28" spans="1:2" ht="16.5" thickBot="1" x14ac:dyDescent="0.3">
      <c r="A28" s="75" t="s">
        <v>247</v>
      </c>
      <c r="B28" s="75" t="s">
        <v>591</v>
      </c>
    </row>
    <row r="29" spans="1:2" ht="29.25" thickBot="1" x14ac:dyDescent="0.3">
      <c r="A29" s="80" t="s">
        <v>248</v>
      </c>
      <c r="B29" s="142">
        <f>'7. Паспорт отчет о закупке'!AD41/1000</f>
        <v>225.88862001999996</v>
      </c>
    </row>
    <row r="30" spans="1:2" ht="29.25" thickBot="1" x14ac:dyDescent="0.3">
      <c r="A30" s="80" t="s">
        <v>436</v>
      </c>
      <c r="B30" s="141">
        <f>B32+B50+B41</f>
        <v>225.98843122</v>
      </c>
    </row>
    <row r="31" spans="1:2" ht="16.5" thickBot="1" x14ac:dyDescent="0.3">
      <c r="A31" s="75" t="s">
        <v>249</v>
      </c>
      <c r="B31" s="75"/>
    </row>
    <row r="32" spans="1:2" ht="29.25" thickBot="1" x14ac:dyDescent="0.3">
      <c r="A32" s="80" t="s">
        <v>437</v>
      </c>
      <c r="B32" s="142">
        <f>SUMIF(C33:C40,10,B33:B40)</f>
        <v>78.417000000000002</v>
      </c>
    </row>
    <row r="33" spans="1:3" ht="30.75" thickBot="1" x14ac:dyDescent="0.3">
      <c r="A33" s="410" t="s">
        <v>556</v>
      </c>
      <c r="B33" s="411">
        <f>144.536433024*0+78.417</f>
        <v>78.417000000000002</v>
      </c>
      <c r="C33" s="119">
        <v>10</v>
      </c>
    </row>
    <row r="34" spans="1:3" ht="16.5" thickBot="1" x14ac:dyDescent="0.3">
      <c r="A34" s="75" t="s">
        <v>250</v>
      </c>
      <c r="B34" s="299">
        <f>B33/B$27</f>
        <v>0.3494094128241681</v>
      </c>
    </row>
    <row r="35" spans="1:3" ht="16.5" thickBot="1" x14ac:dyDescent="0.3">
      <c r="A35" s="75" t="s">
        <v>251</v>
      </c>
      <c r="B35" s="144">
        <f>1.35876624+5.60272067</f>
        <v>6.9614869099999996</v>
      </c>
      <c r="C35" s="119">
        <v>1</v>
      </c>
    </row>
    <row r="36" spans="1:3" ht="16.5" thickBot="1" x14ac:dyDescent="0.3">
      <c r="A36" s="75" t="s">
        <v>252</v>
      </c>
      <c r="B36" s="144">
        <f>1.35876624+5.60272067</f>
        <v>6.9614869099999996</v>
      </c>
      <c r="C36" s="119">
        <v>2</v>
      </c>
    </row>
    <row r="37" spans="1:3" ht="16.5" thickBot="1" x14ac:dyDescent="0.3">
      <c r="A37" s="75" t="s">
        <v>438</v>
      </c>
      <c r="B37" s="143"/>
      <c r="C37" s="119">
        <v>10</v>
      </c>
    </row>
    <row r="38" spans="1:3" ht="16.5" thickBot="1" x14ac:dyDescent="0.3">
      <c r="A38" s="75" t="s">
        <v>250</v>
      </c>
      <c r="B38" s="299">
        <f>B37/B$27</f>
        <v>0</v>
      </c>
    </row>
    <row r="39" spans="1:3" ht="16.5" thickBot="1" x14ac:dyDescent="0.3">
      <c r="A39" s="75" t="s">
        <v>251</v>
      </c>
      <c r="B39" s="144"/>
      <c r="C39" s="119">
        <v>1</v>
      </c>
    </row>
    <row r="40" spans="1:3" ht="16.5" thickBot="1" x14ac:dyDescent="0.3">
      <c r="A40" s="75" t="s">
        <v>252</v>
      </c>
      <c r="B40" s="143"/>
      <c r="C40" s="119">
        <v>2</v>
      </c>
    </row>
    <row r="41" spans="1:3" ht="29.25" thickBot="1" x14ac:dyDescent="0.3">
      <c r="A41" s="80" t="s">
        <v>253</v>
      </c>
      <c r="B41" s="142">
        <f>SUMIF(C42:C49,20,B42:B49)</f>
        <v>147.41958</v>
      </c>
    </row>
    <row r="42" spans="1:3" ht="30.75" thickBot="1" x14ac:dyDescent="0.3">
      <c r="A42" s="410" t="s">
        <v>541</v>
      </c>
      <c r="B42" s="411">
        <f>122.84965*1.2</f>
        <v>147.41958</v>
      </c>
      <c r="C42" s="119">
        <v>20</v>
      </c>
    </row>
    <row r="43" spans="1:3" ht="16.5" thickBot="1" x14ac:dyDescent="0.3">
      <c r="A43" s="75" t="s">
        <v>250</v>
      </c>
      <c r="B43" s="299">
        <f>B42/B$27</f>
        <v>0.65687017976440665</v>
      </c>
    </row>
    <row r="44" spans="1:3" ht="16.5" thickBot="1" x14ac:dyDescent="0.3">
      <c r="A44" s="75" t="s">
        <v>251</v>
      </c>
      <c r="B44" s="142">
        <f>99008758.31/1000000+48410821.69/1000000</f>
        <v>147.41958</v>
      </c>
      <c r="C44" s="119">
        <v>1</v>
      </c>
    </row>
    <row r="45" spans="1:3" ht="16.5" thickBot="1" x14ac:dyDescent="0.3">
      <c r="A45" s="75" t="s">
        <v>252</v>
      </c>
      <c r="B45" s="146">
        <v>147.41958</v>
      </c>
      <c r="C45" s="119">
        <v>2</v>
      </c>
    </row>
    <row r="46" spans="1:3" ht="16.5" thickBot="1" x14ac:dyDescent="0.3">
      <c r="A46" s="75" t="s">
        <v>438</v>
      </c>
      <c r="B46" s="145"/>
      <c r="C46" s="119">
        <v>20</v>
      </c>
    </row>
    <row r="47" spans="1:3" ht="16.5" thickBot="1" x14ac:dyDescent="0.3">
      <c r="A47" s="75" t="s">
        <v>250</v>
      </c>
      <c r="B47" s="299">
        <f>B46/B$27</f>
        <v>0</v>
      </c>
    </row>
    <row r="48" spans="1:3" ht="16.5" thickBot="1" x14ac:dyDescent="0.3">
      <c r="A48" s="75" t="s">
        <v>251</v>
      </c>
      <c r="B48" s="142"/>
      <c r="C48" s="119">
        <v>1</v>
      </c>
    </row>
    <row r="49" spans="1:3" ht="16.5" thickBot="1" x14ac:dyDescent="0.3">
      <c r="A49" s="75" t="s">
        <v>252</v>
      </c>
      <c r="B49" s="146"/>
      <c r="C49" s="119">
        <v>2</v>
      </c>
    </row>
    <row r="50" spans="1:3" ht="29.25" thickBot="1" x14ac:dyDescent="0.3">
      <c r="A50" s="80" t="s">
        <v>254</v>
      </c>
      <c r="B50" s="142">
        <f>SUMIF(C51:C66,30,B51:B66)</f>
        <v>0.15185122000000001</v>
      </c>
    </row>
    <row r="51" spans="1:3" ht="30.75" thickBot="1" x14ac:dyDescent="0.3">
      <c r="A51" s="410" t="s">
        <v>557</v>
      </c>
      <c r="B51" s="412">
        <v>1.9460020000000001E-2</v>
      </c>
      <c r="C51" s="119">
        <v>30</v>
      </c>
    </row>
    <row r="52" spans="1:3" ht="16.5" thickBot="1" x14ac:dyDescent="0.3">
      <c r="A52" s="75" t="s">
        <v>250</v>
      </c>
      <c r="B52" s="299">
        <f>B51/B$27</f>
        <v>8.6709695113898366E-5</v>
      </c>
    </row>
    <row r="53" spans="1:3" ht="16.5" thickBot="1" x14ac:dyDescent="0.3">
      <c r="A53" s="75" t="s">
        <v>251</v>
      </c>
      <c r="B53" s="142">
        <v>1.9460020000000001E-2</v>
      </c>
      <c r="C53" s="119">
        <v>1</v>
      </c>
    </row>
    <row r="54" spans="1:3" ht="16.5" thickBot="1" x14ac:dyDescent="0.3">
      <c r="A54" s="75" t="s">
        <v>252</v>
      </c>
      <c r="B54" s="146">
        <v>1.9460020000000001E-2</v>
      </c>
      <c r="C54" s="119">
        <v>2</v>
      </c>
    </row>
    <row r="55" spans="1:3" ht="30.75" thickBot="1" x14ac:dyDescent="0.3">
      <c r="A55" s="410" t="s">
        <v>558</v>
      </c>
      <c r="B55" s="412">
        <v>9.9811200000000003E-2</v>
      </c>
      <c r="C55" s="119">
        <v>30</v>
      </c>
    </row>
    <row r="56" spans="1:3" ht="16.5" thickBot="1" x14ac:dyDescent="0.3">
      <c r="A56" s="75" t="s">
        <v>250</v>
      </c>
      <c r="B56" s="299">
        <f>B55/B$27</f>
        <v>4.4473740114102308E-4</v>
      </c>
    </row>
    <row r="57" spans="1:3" ht="16.5" thickBot="1" x14ac:dyDescent="0.3">
      <c r="A57" s="75" t="s">
        <v>251</v>
      </c>
      <c r="B57" s="142"/>
      <c r="C57" s="119">
        <v>1</v>
      </c>
    </row>
    <row r="58" spans="1:3" ht="16.5" thickBot="1" x14ac:dyDescent="0.3">
      <c r="A58" s="75" t="s">
        <v>252</v>
      </c>
      <c r="B58" s="146">
        <v>9.9811200000000003E-2</v>
      </c>
      <c r="C58" s="119">
        <v>2</v>
      </c>
    </row>
    <row r="59" spans="1:3" ht="30.75" thickBot="1" x14ac:dyDescent="0.3">
      <c r="A59" s="410" t="s">
        <v>559</v>
      </c>
      <c r="B59" s="412">
        <v>3.2579999999999998E-2</v>
      </c>
      <c r="C59" s="119">
        <v>30</v>
      </c>
    </row>
    <row r="60" spans="1:3" ht="16.5" thickBot="1" x14ac:dyDescent="0.3">
      <c r="A60" s="75" t="s">
        <v>250</v>
      </c>
      <c r="B60" s="299">
        <f>B59/B$27</f>
        <v>1.4516952535561671E-4</v>
      </c>
    </row>
    <row r="61" spans="1:3" ht="16.5" thickBot="1" x14ac:dyDescent="0.3">
      <c r="A61" s="75" t="s">
        <v>251</v>
      </c>
      <c r="B61" s="142">
        <v>3.2579999999999998E-2</v>
      </c>
      <c r="C61" s="119">
        <v>1</v>
      </c>
    </row>
    <row r="62" spans="1:3" ht="16.5" thickBot="1" x14ac:dyDescent="0.3">
      <c r="A62" s="75" t="s">
        <v>252</v>
      </c>
      <c r="B62" s="146">
        <v>3.2579999999999998E-2</v>
      </c>
      <c r="C62" s="119">
        <v>2</v>
      </c>
    </row>
    <row r="63" spans="1:3" ht="16.5" thickBot="1" x14ac:dyDescent="0.3">
      <c r="A63" s="75" t="s">
        <v>438</v>
      </c>
      <c r="B63" s="145"/>
      <c r="C63" s="119">
        <v>30</v>
      </c>
    </row>
    <row r="64" spans="1:3" ht="16.5" thickBot="1" x14ac:dyDescent="0.3">
      <c r="A64" s="75" t="s">
        <v>250</v>
      </c>
      <c r="B64" s="299">
        <f>B63/B$27</f>
        <v>0</v>
      </c>
    </row>
    <row r="65" spans="1:3" ht="16.5" thickBot="1" x14ac:dyDescent="0.3">
      <c r="A65" s="75" t="s">
        <v>251</v>
      </c>
      <c r="B65" s="142"/>
      <c r="C65" s="119">
        <v>1</v>
      </c>
    </row>
    <row r="66" spans="1:3" ht="16.5" thickBot="1" x14ac:dyDescent="0.3">
      <c r="A66" s="75" t="s">
        <v>252</v>
      </c>
      <c r="B66" s="146"/>
      <c r="C66" s="119">
        <v>2</v>
      </c>
    </row>
    <row r="67" spans="1:3" ht="29.25" thickBot="1" x14ac:dyDescent="0.3">
      <c r="A67" s="74" t="s">
        <v>255</v>
      </c>
      <c r="B67" s="299">
        <f>B30/B$27</f>
        <v>1.0069562092101851</v>
      </c>
    </row>
    <row r="68" spans="1:3" ht="16.5" thickBot="1" x14ac:dyDescent="0.3">
      <c r="A68" s="76" t="s">
        <v>249</v>
      </c>
      <c r="B68" s="147"/>
    </row>
    <row r="69" spans="1:3" ht="16.5" thickBot="1" x14ac:dyDescent="0.3">
      <c r="A69" s="76" t="s">
        <v>256</v>
      </c>
      <c r="B69" s="147"/>
    </row>
    <row r="70" spans="1:3" ht="16.5" thickBot="1" x14ac:dyDescent="0.3">
      <c r="A70" s="76" t="s">
        <v>257</v>
      </c>
      <c r="B70" s="299">
        <f>B41/B27</f>
        <v>0.65687017976440665</v>
      </c>
    </row>
    <row r="71" spans="1:3" ht="16.5" thickBot="1" x14ac:dyDescent="0.3">
      <c r="A71" s="76" t="s">
        <v>258</v>
      </c>
      <c r="B71" s="147"/>
    </row>
    <row r="72" spans="1:3" s="310" customFormat="1" ht="34.5" customHeight="1" thickBot="1" x14ac:dyDescent="0.3">
      <c r="A72" s="307" t="s">
        <v>497</v>
      </c>
      <c r="B72" s="308">
        <f>B73</f>
        <v>0</v>
      </c>
      <c r="C72" s="309"/>
    </row>
    <row r="73" spans="1:3" s="312" customFormat="1" ht="16.5" thickBot="1" x14ac:dyDescent="0.3">
      <c r="A73" s="75" t="s">
        <v>438</v>
      </c>
      <c r="B73" s="145"/>
      <c r="C73" s="311">
        <v>40</v>
      </c>
    </row>
    <row r="74" spans="1:3" s="312" customFormat="1" ht="16.5" thickBot="1" x14ac:dyDescent="0.3">
      <c r="A74" s="75" t="s">
        <v>250</v>
      </c>
      <c r="B74" s="313">
        <f>B73/$B$27</f>
        <v>0</v>
      </c>
    </row>
    <row r="75" spans="1:3" s="312" customFormat="1" ht="16.5" thickBot="1" x14ac:dyDescent="0.3">
      <c r="A75" s="75" t="s">
        <v>498</v>
      </c>
      <c r="B75" s="141"/>
      <c r="C75" s="312">
        <v>1</v>
      </c>
    </row>
    <row r="76" spans="1:3" s="312" customFormat="1" ht="16.5" thickBot="1" x14ac:dyDescent="0.3">
      <c r="A76" s="75" t="s">
        <v>499</v>
      </c>
      <c r="B76" s="141"/>
      <c r="C76" s="312">
        <v>2</v>
      </c>
    </row>
    <row r="77" spans="1:3" ht="16.5" thickBot="1" x14ac:dyDescent="0.3">
      <c r="A77" s="72" t="s">
        <v>259</v>
      </c>
      <c r="B77" s="299">
        <f>B78/B$27</f>
        <v>0.68812095863171574</v>
      </c>
    </row>
    <row r="78" spans="1:3" ht="16.5" thickBot="1" x14ac:dyDescent="0.3">
      <c r="A78" s="72" t="s">
        <v>260</v>
      </c>
      <c r="B78" s="413">
        <f>SUMIF(C33:C76,1,B33:B76)</f>
        <v>154.43310692999998</v>
      </c>
    </row>
    <row r="79" spans="1:3" ht="16.5" thickBot="1" x14ac:dyDescent="0.3">
      <c r="A79" s="72" t="s">
        <v>261</v>
      </c>
      <c r="B79" s="299">
        <f>B80/B$27</f>
        <v>0.68856569603285689</v>
      </c>
    </row>
    <row r="80" spans="1:3" ht="16.5" thickBot="1" x14ac:dyDescent="0.3">
      <c r="A80" s="73" t="s">
        <v>262</v>
      </c>
      <c r="B80" s="414">
        <f>SUMIF(C33:C76,2,B33:B76)</f>
        <v>154.53291812999998</v>
      </c>
    </row>
    <row r="81" spans="1:2" ht="30" x14ac:dyDescent="0.25">
      <c r="A81" s="74" t="s">
        <v>263</v>
      </c>
      <c r="B81" s="76" t="s">
        <v>481</v>
      </c>
    </row>
    <row r="82" spans="1:2" x14ac:dyDescent="0.25">
      <c r="A82" s="77" t="s">
        <v>264</v>
      </c>
      <c r="B82" s="77" t="s">
        <v>561</v>
      </c>
    </row>
    <row r="83" spans="1:2" x14ac:dyDescent="0.25">
      <c r="A83" s="77" t="s">
        <v>265</v>
      </c>
      <c r="B83" s="77"/>
    </row>
    <row r="84" spans="1:2" x14ac:dyDescent="0.25">
      <c r="A84" s="77" t="s">
        <v>266</v>
      </c>
      <c r="B84" s="77"/>
    </row>
    <row r="85" spans="1:2" x14ac:dyDescent="0.25">
      <c r="A85" s="77" t="s">
        <v>267</v>
      </c>
      <c r="B85" s="77" t="s">
        <v>542</v>
      </c>
    </row>
    <row r="86" spans="1:2" ht="27.75" customHeight="1" thickBot="1" x14ac:dyDescent="0.3">
      <c r="A86" s="78" t="s">
        <v>268</v>
      </c>
      <c r="B86" s="78" t="s">
        <v>543</v>
      </c>
    </row>
    <row r="87" spans="1:2" ht="30.75" thickBot="1" x14ac:dyDescent="0.3">
      <c r="A87" s="76" t="s">
        <v>269</v>
      </c>
      <c r="B87" s="148" t="s">
        <v>387</v>
      </c>
    </row>
    <row r="88" spans="1:2" ht="29.25" thickBot="1" x14ac:dyDescent="0.3">
      <c r="A88" s="72" t="s">
        <v>270</v>
      </c>
      <c r="B88" s="148" t="s">
        <v>387</v>
      </c>
    </row>
    <row r="89" spans="1:2" ht="16.5" thickBot="1" x14ac:dyDescent="0.3">
      <c r="A89" s="76" t="s">
        <v>249</v>
      </c>
      <c r="B89" s="149"/>
    </row>
    <row r="90" spans="1:2" ht="16.5" thickBot="1" x14ac:dyDescent="0.3">
      <c r="A90" s="76" t="s">
        <v>271</v>
      </c>
      <c r="B90" s="148" t="s">
        <v>387</v>
      </c>
    </row>
    <row r="91" spans="1:2" ht="16.5" thickBot="1" x14ac:dyDescent="0.3">
      <c r="A91" s="76" t="s">
        <v>272</v>
      </c>
      <c r="B91" s="149" t="s">
        <v>387</v>
      </c>
    </row>
    <row r="92" spans="1:2" s="395" customFormat="1" ht="45.75" thickBot="1" x14ac:dyDescent="0.3">
      <c r="A92" s="393" t="s">
        <v>273</v>
      </c>
      <c r="B92" s="394" t="s">
        <v>592</v>
      </c>
    </row>
    <row r="93" spans="1:2" ht="16.5" thickBot="1" x14ac:dyDescent="0.3">
      <c r="A93" s="72" t="s">
        <v>274</v>
      </c>
      <c r="B93" s="150"/>
    </row>
    <row r="94" spans="1:2" ht="16.5" thickBot="1" x14ac:dyDescent="0.3">
      <c r="A94" s="77" t="s">
        <v>275</v>
      </c>
      <c r="B94" s="306">
        <f>'6.1. Паспорт сетевой график'!D43</f>
        <v>44550</v>
      </c>
    </row>
    <row r="95" spans="1:2" ht="16.5" thickBot="1" x14ac:dyDescent="0.3">
      <c r="A95" s="77" t="s">
        <v>276</v>
      </c>
      <c r="B95" s="151" t="s">
        <v>387</v>
      </c>
    </row>
    <row r="96" spans="1:2" ht="16.5" thickBot="1" x14ac:dyDescent="0.3">
      <c r="A96" s="77" t="s">
        <v>277</v>
      </c>
      <c r="B96" s="151" t="s">
        <v>387</v>
      </c>
    </row>
    <row r="97" spans="1:2" ht="29.25" thickBot="1" x14ac:dyDescent="0.3">
      <c r="A97" s="81" t="s">
        <v>278</v>
      </c>
      <c r="B97" s="153" t="s">
        <v>593</v>
      </c>
    </row>
    <row r="98" spans="1:2" ht="28.5" x14ac:dyDescent="0.25">
      <c r="A98" s="74" t="s">
        <v>279</v>
      </c>
      <c r="B98" s="588" t="s">
        <v>387</v>
      </c>
    </row>
    <row r="99" spans="1:2" x14ac:dyDescent="0.25">
      <c r="A99" s="77" t="s">
        <v>280</v>
      </c>
      <c r="B99" s="589"/>
    </row>
    <row r="100" spans="1:2" x14ac:dyDescent="0.25">
      <c r="A100" s="77" t="s">
        <v>281</v>
      </c>
      <c r="B100" s="589"/>
    </row>
    <row r="101" spans="1:2" x14ac:dyDescent="0.25">
      <c r="A101" s="77" t="s">
        <v>282</v>
      </c>
      <c r="B101" s="589"/>
    </row>
    <row r="102" spans="1:2" x14ac:dyDescent="0.25">
      <c r="A102" s="77" t="s">
        <v>283</v>
      </c>
      <c r="B102" s="589"/>
    </row>
    <row r="103" spans="1:2" ht="16.5" thickBot="1" x14ac:dyDescent="0.3">
      <c r="A103" s="152" t="s">
        <v>284</v>
      </c>
      <c r="B103" s="590"/>
    </row>
  </sheetData>
  <mergeCells count="10">
    <mergeCell ref="B98:B103"/>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25" t="str">
        <f>'1. паспорт местоположение'!A5</f>
        <v>Год раскрытия информации: 2023 год</v>
      </c>
      <c r="B4" s="425"/>
      <c r="C4" s="425"/>
      <c r="D4" s="425"/>
      <c r="E4" s="425"/>
      <c r="F4" s="425"/>
      <c r="G4" s="425"/>
      <c r="H4" s="425"/>
      <c r="I4" s="425"/>
      <c r="J4" s="425"/>
      <c r="K4" s="425"/>
      <c r="L4" s="425"/>
      <c r="M4" s="425"/>
      <c r="N4" s="425"/>
      <c r="O4" s="425"/>
      <c r="P4" s="425"/>
      <c r="Q4" s="425"/>
      <c r="R4" s="425"/>
      <c r="S4" s="425"/>
    </row>
    <row r="5" spans="1:28" s="10" customFormat="1" ht="15.75" x14ac:dyDescent="0.2">
      <c r="A5" s="15"/>
    </row>
    <row r="6" spans="1:28" s="10" customFormat="1" ht="18.75" x14ac:dyDescent="0.2">
      <c r="A6" s="437" t="s">
        <v>5</v>
      </c>
      <c r="B6" s="437"/>
      <c r="C6" s="437"/>
      <c r="D6" s="437"/>
      <c r="E6" s="437"/>
      <c r="F6" s="437"/>
      <c r="G6" s="437"/>
      <c r="H6" s="437"/>
      <c r="I6" s="437"/>
      <c r="J6" s="437"/>
      <c r="K6" s="437"/>
      <c r="L6" s="437"/>
      <c r="M6" s="437"/>
      <c r="N6" s="437"/>
      <c r="O6" s="437"/>
      <c r="P6" s="437"/>
      <c r="Q6" s="437"/>
      <c r="R6" s="437"/>
      <c r="S6" s="437"/>
      <c r="T6" s="11"/>
      <c r="U6" s="11"/>
      <c r="V6" s="11"/>
      <c r="W6" s="11"/>
      <c r="X6" s="11"/>
      <c r="Y6" s="11"/>
      <c r="Z6" s="11"/>
      <c r="AA6" s="11"/>
      <c r="AB6" s="11"/>
    </row>
    <row r="7" spans="1:28" s="10" customFormat="1" ht="18.75" x14ac:dyDescent="0.2">
      <c r="A7" s="437"/>
      <c r="B7" s="437"/>
      <c r="C7" s="437"/>
      <c r="D7" s="437"/>
      <c r="E7" s="437"/>
      <c r="F7" s="437"/>
      <c r="G7" s="437"/>
      <c r="H7" s="437"/>
      <c r="I7" s="437"/>
      <c r="J7" s="437"/>
      <c r="K7" s="437"/>
      <c r="L7" s="437"/>
      <c r="M7" s="437"/>
      <c r="N7" s="437"/>
      <c r="O7" s="437"/>
      <c r="P7" s="437"/>
      <c r="Q7" s="437"/>
      <c r="R7" s="437"/>
      <c r="S7" s="437"/>
      <c r="T7" s="11"/>
      <c r="U7" s="11"/>
      <c r="V7" s="11"/>
      <c r="W7" s="11"/>
      <c r="X7" s="11"/>
      <c r="Y7" s="11"/>
      <c r="Z7" s="11"/>
      <c r="AA7" s="11"/>
      <c r="AB7" s="11"/>
    </row>
    <row r="8" spans="1:28" s="10" customFormat="1" ht="18.75" x14ac:dyDescent="0.2">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1"/>
      <c r="U8" s="11"/>
      <c r="V8" s="11"/>
      <c r="W8" s="11"/>
      <c r="X8" s="11"/>
      <c r="Y8" s="11"/>
      <c r="Z8" s="11"/>
      <c r="AA8" s="11"/>
      <c r="AB8" s="11"/>
    </row>
    <row r="9" spans="1:28" s="10" customFormat="1" ht="18.75" x14ac:dyDescent="0.2">
      <c r="A9" s="433" t="s">
        <v>4</v>
      </c>
      <c r="B9" s="433"/>
      <c r="C9" s="433"/>
      <c r="D9" s="433"/>
      <c r="E9" s="433"/>
      <c r="F9" s="433"/>
      <c r="G9" s="433"/>
      <c r="H9" s="433"/>
      <c r="I9" s="433"/>
      <c r="J9" s="433"/>
      <c r="K9" s="433"/>
      <c r="L9" s="433"/>
      <c r="M9" s="433"/>
      <c r="N9" s="433"/>
      <c r="O9" s="433"/>
      <c r="P9" s="433"/>
      <c r="Q9" s="433"/>
      <c r="R9" s="433"/>
      <c r="S9" s="433"/>
      <c r="T9" s="11"/>
      <c r="U9" s="11"/>
      <c r="V9" s="11"/>
      <c r="W9" s="11"/>
      <c r="X9" s="11"/>
      <c r="Y9" s="11"/>
      <c r="Z9" s="11"/>
      <c r="AA9" s="11"/>
      <c r="AB9" s="11"/>
    </row>
    <row r="10" spans="1:28" s="10" customFormat="1" ht="18.75" x14ac:dyDescent="0.2">
      <c r="A10" s="437"/>
      <c r="B10" s="437"/>
      <c r="C10" s="437"/>
      <c r="D10" s="437"/>
      <c r="E10" s="437"/>
      <c r="F10" s="437"/>
      <c r="G10" s="437"/>
      <c r="H10" s="437"/>
      <c r="I10" s="437"/>
      <c r="J10" s="437"/>
      <c r="K10" s="437"/>
      <c r="L10" s="437"/>
      <c r="M10" s="437"/>
      <c r="N10" s="437"/>
      <c r="O10" s="437"/>
      <c r="P10" s="437"/>
      <c r="Q10" s="437"/>
      <c r="R10" s="437"/>
      <c r="S10" s="437"/>
      <c r="T10" s="11"/>
      <c r="U10" s="11"/>
      <c r="V10" s="11"/>
      <c r="W10" s="11"/>
      <c r="X10" s="11"/>
      <c r="Y10" s="11"/>
      <c r="Z10" s="11"/>
      <c r="AA10" s="11"/>
      <c r="AB10" s="11"/>
    </row>
    <row r="11" spans="1:28" s="10" customFormat="1" ht="18.75" x14ac:dyDescent="0.2">
      <c r="A11" s="432" t="str">
        <f>'1. паспорт местоположение'!A12</f>
        <v>L_48-0,4уст-21</v>
      </c>
      <c r="B11" s="432"/>
      <c r="C11" s="432"/>
      <c r="D11" s="432"/>
      <c r="E11" s="432"/>
      <c r="F11" s="432"/>
      <c r="G11" s="432"/>
      <c r="H11" s="432"/>
      <c r="I11" s="432"/>
      <c r="J11" s="432"/>
      <c r="K11" s="432"/>
      <c r="L11" s="432"/>
      <c r="M11" s="432"/>
      <c r="N11" s="432"/>
      <c r="O11" s="432"/>
      <c r="P11" s="432"/>
      <c r="Q11" s="432"/>
      <c r="R11" s="432"/>
      <c r="S11" s="432"/>
      <c r="T11" s="11"/>
      <c r="U11" s="11"/>
      <c r="V11" s="11"/>
      <c r="W11" s="11"/>
      <c r="X11" s="11"/>
      <c r="Y11" s="11"/>
      <c r="Z11" s="11"/>
      <c r="AA11" s="11"/>
      <c r="AB11" s="11"/>
    </row>
    <row r="12" spans="1:28" s="10" customFormat="1" ht="18.75" x14ac:dyDescent="0.2">
      <c r="A12" s="433" t="s">
        <v>3</v>
      </c>
      <c r="B12" s="433"/>
      <c r="C12" s="433"/>
      <c r="D12" s="433"/>
      <c r="E12" s="433"/>
      <c r="F12" s="433"/>
      <c r="G12" s="433"/>
      <c r="H12" s="433"/>
      <c r="I12" s="433"/>
      <c r="J12" s="433"/>
      <c r="K12" s="433"/>
      <c r="L12" s="433"/>
      <c r="M12" s="433"/>
      <c r="N12" s="433"/>
      <c r="O12" s="433"/>
      <c r="P12" s="433"/>
      <c r="Q12" s="433"/>
      <c r="R12" s="433"/>
      <c r="S12" s="433"/>
      <c r="T12" s="11"/>
      <c r="U12" s="11"/>
      <c r="V12" s="11"/>
      <c r="W12" s="11"/>
      <c r="X12" s="11"/>
      <c r="Y12" s="11"/>
      <c r="Z12" s="11"/>
      <c r="AA12" s="11"/>
      <c r="AB12" s="11"/>
    </row>
    <row r="13" spans="1:28" s="7"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8"/>
      <c r="U13" s="8"/>
      <c r="V13" s="8"/>
      <c r="W13" s="8"/>
      <c r="X13" s="8"/>
      <c r="Y13" s="8"/>
      <c r="Z13" s="8"/>
      <c r="AA13" s="8"/>
      <c r="AB13" s="8"/>
    </row>
    <row r="14" spans="1:28" s="2" customFormat="1" ht="30.75" customHeight="1" x14ac:dyDescent="0.2">
      <c r="A14" s="43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432"/>
      <c r="C14" s="432"/>
      <c r="D14" s="432"/>
      <c r="E14" s="432"/>
      <c r="F14" s="432"/>
      <c r="G14" s="432"/>
      <c r="H14" s="432"/>
      <c r="I14" s="432"/>
      <c r="J14" s="432"/>
      <c r="K14" s="432"/>
      <c r="L14" s="432"/>
      <c r="M14" s="432"/>
      <c r="N14" s="432"/>
      <c r="O14" s="432"/>
      <c r="P14" s="432"/>
      <c r="Q14" s="432"/>
      <c r="R14" s="432"/>
      <c r="S14" s="432"/>
      <c r="T14" s="6"/>
      <c r="U14" s="6"/>
      <c r="V14" s="6"/>
      <c r="W14" s="6"/>
      <c r="X14" s="6"/>
      <c r="Y14" s="6"/>
      <c r="Z14" s="6"/>
      <c r="AA14" s="6"/>
      <c r="AB14" s="6"/>
    </row>
    <row r="15" spans="1:28" s="2" customFormat="1" ht="15" customHeight="1" x14ac:dyDescent="0.2">
      <c r="A15" s="433" t="s">
        <v>2</v>
      </c>
      <c r="B15" s="433"/>
      <c r="C15" s="433"/>
      <c r="D15" s="433"/>
      <c r="E15" s="433"/>
      <c r="F15" s="433"/>
      <c r="G15" s="433"/>
      <c r="H15" s="433"/>
      <c r="I15" s="433"/>
      <c r="J15" s="433"/>
      <c r="K15" s="433"/>
      <c r="L15" s="433"/>
      <c r="M15" s="433"/>
      <c r="N15" s="433"/>
      <c r="O15" s="433"/>
      <c r="P15" s="433"/>
      <c r="Q15" s="433"/>
      <c r="R15" s="433"/>
      <c r="S15" s="433"/>
      <c r="T15" s="4"/>
      <c r="U15" s="4"/>
      <c r="V15" s="4"/>
      <c r="W15" s="4"/>
      <c r="X15" s="4"/>
      <c r="Y15" s="4"/>
      <c r="Z15" s="4"/>
      <c r="AA15" s="4"/>
      <c r="AB15" s="4"/>
    </row>
    <row r="16" spans="1:28" s="2"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3"/>
      <c r="U16" s="3"/>
      <c r="V16" s="3"/>
      <c r="W16" s="3"/>
      <c r="X16" s="3"/>
      <c r="Y16" s="3"/>
    </row>
    <row r="17" spans="1:28" s="2" customFormat="1" ht="45.75" customHeight="1" x14ac:dyDescent="0.2">
      <c r="A17" s="435" t="s">
        <v>342</v>
      </c>
      <c r="B17" s="435"/>
      <c r="C17" s="435"/>
      <c r="D17" s="435"/>
      <c r="E17" s="435"/>
      <c r="F17" s="435"/>
      <c r="G17" s="435"/>
      <c r="H17" s="435"/>
      <c r="I17" s="435"/>
      <c r="J17" s="435"/>
      <c r="K17" s="435"/>
      <c r="L17" s="435"/>
      <c r="M17" s="435"/>
      <c r="N17" s="435"/>
      <c r="O17" s="435"/>
      <c r="P17" s="435"/>
      <c r="Q17" s="435"/>
      <c r="R17" s="435"/>
      <c r="S17" s="435"/>
      <c r="T17" s="5"/>
      <c r="U17" s="5"/>
      <c r="V17" s="5"/>
      <c r="W17" s="5"/>
      <c r="X17" s="5"/>
      <c r="Y17" s="5"/>
      <c r="Z17" s="5"/>
      <c r="AA17" s="5"/>
      <c r="AB17" s="5"/>
    </row>
    <row r="18" spans="1:28" s="2"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3"/>
      <c r="U18" s="3"/>
      <c r="V18" s="3"/>
      <c r="W18" s="3"/>
      <c r="X18" s="3"/>
      <c r="Y18" s="3"/>
    </row>
    <row r="19" spans="1:28" s="2" customFormat="1" ht="54" customHeight="1" x14ac:dyDescent="0.2">
      <c r="A19" s="439" t="s">
        <v>1</v>
      </c>
      <c r="B19" s="439" t="s">
        <v>83</v>
      </c>
      <c r="C19" s="440" t="s">
        <v>241</v>
      </c>
      <c r="D19" s="439" t="s">
        <v>240</v>
      </c>
      <c r="E19" s="439" t="s">
        <v>82</v>
      </c>
      <c r="F19" s="439" t="s">
        <v>81</v>
      </c>
      <c r="G19" s="439" t="s">
        <v>236</v>
      </c>
      <c r="H19" s="439" t="s">
        <v>80</v>
      </c>
      <c r="I19" s="439" t="s">
        <v>79</v>
      </c>
      <c r="J19" s="439" t="s">
        <v>78</v>
      </c>
      <c r="K19" s="439" t="s">
        <v>77</v>
      </c>
      <c r="L19" s="439" t="s">
        <v>76</v>
      </c>
      <c r="M19" s="439" t="s">
        <v>75</v>
      </c>
      <c r="N19" s="439" t="s">
        <v>74</v>
      </c>
      <c r="O19" s="439" t="s">
        <v>73</v>
      </c>
      <c r="P19" s="439" t="s">
        <v>72</v>
      </c>
      <c r="Q19" s="439" t="s">
        <v>239</v>
      </c>
      <c r="R19" s="439"/>
      <c r="S19" s="442" t="s">
        <v>336</v>
      </c>
      <c r="T19" s="3"/>
      <c r="U19" s="3"/>
      <c r="V19" s="3"/>
      <c r="W19" s="3"/>
      <c r="X19" s="3"/>
      <c r="Y19" s="3"/>
    </row>
    <row r="20" spans="1:28" s="2" customFormat="1" ht="180.75" customHeight="1" x14ac:dyDescent="0.2">
      <c r="A20" s="439"/>
      <c r="B20" s="439"/>
      <c r="C20" s="441"/>
      <c r="D20" s="439"/>
      <c r="E20" s="439"/>
      <c r="F20" s="439"/>
      <c r="G20" s="439"/>
      <c r="H20" s="439"/>
      <c r="I20" s="439"/>
      <c r="J20" s="439"/>
      <c r="K20" s="439"/>
      <c r="L20" s="439"/>
      <c r="M20" s="439"/>
      <c r="N20" s="439"/>
      <c r="O20" s="439"/>
      <c r="P20" s="439"/>
      <c r="Q20" s="31" t="s">
        <v>237</v>
      </c>
      <c r="R20" s="32" t="s">
        <v>238</v>
      </c>
      <c r="S20" s="442"/>
      <c r="T20" s="25"/>
      <c r="U20" s="25"/>
      <c r="V20" s="25"/>
      <c r="W20" s="25"/>
      <c r="X20" s="25"/>
      <c r="Y20" s="25"/>
      <c r="Z20" s="24"/>
      <c r="AA20" s="24"/>
      <c r="AB20" s="24"/>
    </row>
    <row r="21" spans="1:28" s="2" customFormat="1" ht="18.75" x14ac:dyDescent="0.2">
      <c r="A21" s="31">
        <v>1</v>
      </c>
      <c r="B21" s="33">
        <v>2</v>
      </c>
      <c r="C21" s="31">
        <v>3</v>
      </c>
      <c r="D21" s="33">
        <v>4</v>
      </c>
      <c r="E21" s="31">
        <v>5</v>
      </c>
      <c r="F21" s="33">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16" sqref="A16:T16"/>
    </sheetView>
  </sheetViews>
  <sheetFormatPr defaultColWidth="10.7109375" defaultRowHeight="15.75" x14ac:dyDescent="0.25"/>
  <cols>
    <col min="1" max="1" width="9.5703125" style="105" customWidth="1"/>
    <col min="2" max="2" width="8.7109375" style="105" customWidth="1"/>
    <col min="3" max="3" width="12.7109375" style="105" customWidth="1"/>
    <col min="4" max="4" width="38.710937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8554687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110" t="s">
        <v>64</v>
      </c>
    </row>
    <row r="3" spans="1:20" s="106" customFormat="1" ht="18.75" customHeight="1" x14ac:dyDescent="0.3">
      <c r="A3" s="111"/>
      <c r="T3" s="112" t="s">
        <v>6</v>
      </c>
    </row>
    <row r="4" spans="1:20" s="106" customFormat="1" ht="18.75" customHeight="1" x14ac:dyDescent="0.3">
      <c r="A4" s="111"/>
      <c r="T4" s="112" t="s">
        <v>63</v>
      </c>
    </row>
    <row r="5" spans="1:20" s="106" customFormat="1" ht="18.75" customHeight="1" x14ac:dyDescent="0.3">
      <c r="A5" s="111"/>
      <c r="T5" s="112"/>
    </row>
    <row r="6" spans="1:20" s="106" customFormat="1" x14ac:dyDescent="0.2">
      <c r="A6" s="443" t="str">
        <f>'1. паспорт местоположение'!A5</f>
        <v>Год раскрытия информации: 2023 год</v>
      </c>
      <c r="B6" s="443"/>
      <c r="C6" s="443"/>
      <c r="D6" s="443"/>
      <c r="E6" s="443"/>
      <c r="F6" s="443"/>
      <c r="G6" s="443"/>
      <c r="H6" s="443"/>
      <c r="I6" s="443"/>
      <c r="J6" s="443"/>
      <c r="K6" s="443"/>
      <c r="L6" s="443"/>
      <c r="M6" s="443"/>
      <c r="N6" s="443"/>
      <c r="O6" s="443"/>
      <c r="P6" s="443"/>
      <c r="Q6" s="443"/>
      <c r="R6" s="443"/>
      <c r="S6" s="443"/>
      <c r="T6" s="443"/>
    </row>
    <row r="7" spans="1:20" s="106" customFormat="1" x14ac:dyDescent="0.2">
      <c r="A7" s="113"/>
    </row>
    <row r="8" spans="1:20" s="106" customFormat="1" ht="18.75" x14ac:dyDescent="0.2">
      <c r="A8" s="447" t="s">
        <v>5</v>
      </c>
      <c r="B8" s="447"/>
      <c r="C8" s="447"/>
      <c r="D8" s="447"/>
      <c r="E8" s="447"/>
      <c r="F8" s="447"/>
      <c r="G8" s="447"/>
      <c r="H8" s="447"/>
      <c r="I8" s="447"/>
      <c r="J8" s="447"/>
      <c r="K8" s="447"/>
      <c r="L8" s="447"/>
      <c r="M8" s="447"/>
      <c r="N8" s="447"/>
      <c r="O8" s="447"/>
      <c r="P8" s="447"/>
      <c r="Q8" s="447"/>
      <c r="R8" s="447"/>
      <c r="S8" s="447"/>
      <c r="T8" s="447"/>
    </row>
    <row r="9" spans="1:20" s="106"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06" customFormat="1" ht="18.75" customHeight="1" x14ac:dyDescent="0.2">
      <c r="A10" s="448" t="str">
        <f>'1. паспорт местоположение'!A9</f>
        <v>Акционерное общество "Россети Янтарь"</v>
      </c>
      <c r="B10" s="448"/>
      <c r="C10" s="448"/>
      <c r="D10" s="448"/>
      <c r="E10" s="448"/>
      <c r="F10" s="448"/>
      <c r="G10" s="448"/>
      <c r="H10" s="448"/>
      <c r="I10" s="448"/>
      <c r="J10" s="448"/>
      <c r="K10" s="448"/>
      <c r="L10" s="448"/>
      <c r="M10" s="448"/>
      <c r="N10" s="448"/>
      <c r="O10" s="448"/>
      <c r="P10" s="448"/>
      <c r="Q10" s="448"/>
      <c r="R10" s="448"/>
      <c r="S10" s="448"/>
      <c r="T10" s="448"/>
    </row>
    <row r="11" spans="1:20" s="106" customFormat="1" ht="18.75" customHeight="1" x14ac:dyDescent="0.2">
      <c r="A11" s="449" t="s">
        <v>4</v>
      </c>
      <c r="B11" s="449"/>
      <c r="C11" s="449"/>
      <c r="D11" s="449"/>
      <c r="E11" s="449"/>
      <c r="F11" s="449"/>
      <c r="G11" s="449"/>
      <c r="H11" s="449"/>
      <c r="I11" s="449"/>
      <c r="J11" s="449"/>
      <c r="K11" s="449"/>
      <c r="L11" s="449"/>
      <c r="M11" s="449"/>
      <c r="N11" s="449"/>
      <c r="O11" s="449"/>
      <c r="P11" s="449"/>
      <c r="Q11" s="449"/>
      <c r="R11" s="449"/>
      <c r="S11" s="449"/>
      <c r="T11" s="449"/>
    </row>
    <row r="12" spans="1:20" s="106"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06" customFormat="1" ht="18.75" customHeight="1" x14ac:dyDescent="0.2">
      <c r="A13" s="448" t="str">
        <f>'1. паспорт местоположение'!A12</f>
        <v>L_48-0,4уст-21</v>
      </c>
      <c r="B13" s="448"/>
      <c r="C13" s="448"/>
      <c r="D13" s="448"/>
      <c r="E13" s="448"/>
      <c r="F13" s="448"/>
      <c r="G13" s="448"/>
      <c r="H13" s="448"/>
      <c r="I13" s="448"/>
      <c r="J13" s="448"/>
      <c r="K13" s="448"/>
      <c r="L13" s="448"/>
      <c r="M13" s="448"/>
      <c r="N13" s="448"/>
      <c r="O13" s="448"/>
      <c r="P13" s="448"/>
      <c r="Q13" s="448"/>
      <c r="R13" s="448"/>
      <c r="S13" s="448"/>
      <c r="T13" s="448"/>
    </row>
    <row r="14" spans="1:20" s="106" customFormat="1" ht="18.75" customHeight="1" x14ac:dyDescent="0.2">
      <c r="A14" s="449" t="s">
        <v>3</v>
      </c>
      <c r="B14" s="449"/>
      <c r="C14" s="449"/>
      <c r="D14" s="449"/>
      <c r="E14" s="449"/>
      <c r="F14" s="449"/>
      <c r="G14" s="449"/>
      <c r="H14" s="449"/>
      <c r="I14" s="449"/>
      <c r="J14" s="449"/>
      <c r="K14" s="449"/>
      <c r="L14" s="449"/>
      <c r="M14" s="449"/>
      <c r="N14" s="449"/>
      <c r="O14" s="449"/>
      <c r="P14" s="449"/>
      <c r="Q14" s="449"/>
      <c r="R14" s="449"/>
      <c r="S14" s="449"/>
      <c r="T14" s="449"/>
    </row>
    <row r="15" spans="1:20" s="114"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115" customFormat="1" ht="34.5" customHeight="1" x14ac:dyDescent="0.2">
      <c r="A16" s="44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6" s="448"/>
      <c r="C16" s="448"/>
      <c r="D16" s="448"/>
      <c r="E16" s="448"/>
      <c r="F16" s="448"/>
      <c r="G16" s="448"/>
      <c r="H16" s="448"/>
      <c r="I16" s="448"/>
      <c r="J16" s="448"/>
      <c r="K16" s="448"/>
      <c r="L16" s="448"/>
      <c r="M16" s="448"/>
      <c r="N16" s="448"/>
      <c r="O16" s="448"/>
      <c r="P16" s="448"/>
      <c r="Q16" s="448"/>
      <c r="R16" s="448"/>
      <c r="S16" s="448"/>
      <c r="T16" s="448"/>
    </row>
    <row r="17" spans="1:20" s="115" customFormat="1" ht="15" customHeight="1" x14ac:dyDescent="0.2">
      <c r="A17" s="449" t="s">
        <v>2</v>
      </c>
      <c r="B17" s="449"/>
      <c r="C17" s="449"/>
      <c r="D17" s="449"/>
      <c r="E17" s="449"/>
      <c r="F17" s="449"/>
      <c r="G17" s="449"/>
      <c r="H17" s="449"/>
      <c r="I17" s="449"/>
      <c r="J17" s="449"/>
      <c r="K17" s="449"/>
      <c r="L17" s="449"/>
      <c r="M17" s="449"/>
      <c r="N17" s="449"/>
      <c r="O17" s="449"/>
      <c r="P17" s="449"/>
      <c r="Q17" s="449"/>
      <c r="R17" s="449"/>
      <c r="S17" s="449"/>
      <c r="T17" s="449"/>
    </row>
    <row r="18" spans="1:20" s="115"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51"/>
    </row>
    <row r="19" spans="1:20" s="115" customFormat="1" ht="15" customHeight="1" x14ac:dyDescent="0.2">
      <c r="A19" s="452" t="s">
        <v>346</v>
      </c>
      <c r="B19" s="452"/>
      <c r="C19" s="452"/>
      <c r="D19" s="452"/>
      <c r="E19" s="452"/>
      <c r="F19" s="452"/>
      <c r="G19" s="452"/>
      <c r="H19" s="452"/>
      <c r="I19" s="452"/>
      <c r="J19" s="452"/>
      <c r="K19" s="452"/>
      <c r="L19" s="452"/>
      <c r="M19" s="452"/>
      <c r="N19" s="452"/>
      <c r="O19" s="452"/>
      <c r="P19" s="452"/>
      <c r="Q19" s="452"/>
      <c r="R19" s="452"/>
      <c r="S19" s="452"/>
      <c r="T19" s="452"/>
    </row>
    <row r="20" spans="1:20" s="116"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20" ht="46.5" customHeight="1" x14ac:dyDescent="0.25">
      <c r="A21" s="454" t="s">
        <v>1</v>
      </c>
      <c r="B21" s="457" t="s">
        <v>193</v>
      </c>
      <c r="C21" s="458"/>
      <c r="D21" s="461" t="s">
        <v>95</v>
      </c>
      <c r="E21" s="457" t="s">
        <v>373</v>
      </c>
      <c r="F21" s="458"/>
      <c r="G21" s="457" t="s">
        <v>213</v>
      </c>
      <c r="H21" s="458"/>
      <c r="I21" s="457" t="s">
        <v>94</v>
      </c>
      <c r="J21" s="458"/>
      <c r="K21" s="461" t="s">
        <v>93</v>
      </c>
      <c r="L21" s="457" t="s">
        <v>92</v>
      </c>
      <c r="M21" s="458"/>
      <c r="N21" s="457" t="s">
        <v>369</v>
      </c>
      <c r="O21" s="458"/>
      <c r="P21" s="461" t="s">
        <v>91</v>
      </c>
      <c r="Q21" s="444" t="s">
        <v>90</v>
      </c>
      <c r="R21" s="445"/>
      <c r="S21" s="444" t="s">
        <v>89</v>
      </c>
      <c r="T21" s="446"/>
    </row>
    <row r="22" spans="1:20" ht="204.75" customHeight="1" x14ac:dyDescent="0.25">
      <c r="A22" s="455"/>
      <c r="B22" s="459"/>
      <c r="C22" s="460"/>
      <c r="D22" s="463"/>
      <c r="E22" s="459"/>
      <c r="F22" s="460"/>
      <c r="G22" s="459"/>
      <c r="H22" s="460"/>
      <c r="I22" s="459"/>
      <c r="J22" s="460"/>
      <c r="K22" s="462"/>
      <c r="L22" s="459"/>
      <c r="M22" s="460"/>
      <c r="N22" s="459"/>
      <c r="O22" s="460"/>
      <c r="P22" s="462"/>
      <c r="Q22" s="117" t="s">
        <v>88</v>
      </c>
      <c r="R22" s="117" t="s">
        <v>345</v>
      </c>
      <c r="S22" s="117" t="s">
        <v>87</v>
      </c>
      <c r="T22" s="117" t="s">
        <v>86</v>
      </c>
    </row>
    <row r="23" spans="1:20" ht="51.75" customHeight="1" x14ac:dyDescent="0.25">
      <c r="A23" s="456"/>
      <c r="B23" s="117" t="s">
        <v>84</v>
      </c>
      <c r="C23" s="117" t="s">
        <v>85</v>
      </c>
      <c r="D23" s="462"/>
      <c r="E23" s="117" t="s">
        <v>84</v>
      </c>
      <c r="F23" s="117" t="s">
        <v>85</v>
      </c>
      <c r="G23" s="117" t="s">
        <v>84</v>
      </c>
      <c r="H23" s="117" t="s">
        <v>85</v>
      </c>
      <c r="I23" s="117" t="s">
        <v>84</v>
      </c>
      <c r="J23" s="117" t="s">
        <v>85</v>
      </c>
      <c r="K23" s="117" t="s">
        <v>84</v>
      </c>
      <c r="L23" s="117" t="s">
        <v>84</v>
      </c>
      <c r="M23" s="117" t="s">
        <v>85</v>
      </c>
      <c r="N23" s="117" t="s">
        <v>84</v>
      </c>
      <c r="O23" s="117" t="s">
        <v>85</v>
      </c>
      <c r="P23" s="107" t="s">
        <v>84</v>
      </c>
      <c r="Q23" s="117" t="s">
        <v>84</v>
      </c>
      <c r="R23" s="117" t="s">
        <v>84</v>
      </c>
      <c r="S23" s="117" t="s">
        <v>84</v>
      </c>
      <c r="T23" s="117" t="s">
        <v>84</v>
      </c>
    </row>
    <row r="24" spans="1:20"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25">
      <c r="A25" s="109" t="s">
        <v>235</v>
      </c>
      <c r="B25" s="109" t="s">
        <v>235</v>
      </c>
      <c r="C25" s="109" t="s">
        <v>235</v>
      </c>
      <c r="D25" s="118" t="s">
        <v>235</v>
      </c>
      <c r="E25" s="109" t="s">
        <v>235</v>
      </c>
      <c r="F25" s="109" t="s">
        <v>235</v>
      </c>
      <c r="G25" s="109" t="s">
        <v>235</v>
      </c>
      <c r="H25" s="109" t="s">
        <v>235</v>
      </c>
      <c r="I25" s="109" t="s">
        <v>235</v>
      </c>
      <c r="J25" s="109" t="s">
        <v>235</v>
      </c>
      <c r="K25" s="109" t="s">
        <v>235</v>
      </c>
      <c r="L25" s="109" t="s">
        <v>235</v>
      </c>
      <c r="M25" s="109" t="s">
        <v>235</v>
      </c>
      <c r="N25" s="109" t="s">
        <v>235</v>
      </c>
      <c r="O25" s="109" t="s">
        <v>235</v>
      </c>
      <c r="P25" s="109" t="s">
        <v>235</v>
      </c>
      <c r="Q25" s="109" t="s">
        <v>235</v>
      </c>
      <c r="R25" s="109" t="s">
        <v>235</v>
      </c>
      <c r="S25" s="109" t="s">
        <v>235</v>
      </c>
      <c r="T25" s="109"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25" t="str">
        <f>'1. паспорт местоположение'!A5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37" t="s">
        <v>5</v>
      </c>
      <c r="F7" s="437"/>
      <c r="G7" s="437"/>
      <c r="H7" s="437"/>
      <c r="I7" s="437"/>
      <c r="J7" s="437"/>
      <c r="K7" s="437"/>
      <c r="L7" s="437"/>
      <c r="M7" s="437"/>
      <c r="N7" s="437"/>
      <c r="O7" s="437"/>
      <c r="P7" s="437"/>
      <c r="Q7" s="437"/>
      <c r="R7" s="437"/>
      <c r="S7" s="437"/>
      <c r="T7" s="437"/>
      <c r="U7" s="437"/>
      <c r="V7" s="437"/>
      <c r="W7" s="437"/>
      <c r="X7" s="437"/>
      <c r="Y7" s="43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1:27" s="10" customFormat="1" ht="18.75" customHeight="1" x14ac:dyDescent="0.2">
      <c r="E10" s="433" t="s">
        <v>4</v>
      </c>
      <c r="F10" s="433"/>
      <c r="G10" s="433"/>
      <c r="H10" s="433"/>
      <c r="I10" s="433"/>
      <c r="J10" s="433"/>
      <c r="K10" s="433"/>
      <c r="L10" s="433"/>
      <c r="M10" s="433"/>
      <c r="N10" s="433"/>
      <c r="O10" s="433"/>
      <c r="P10" s="433"/>
      <c r="Q10" s="433"/>
      <c r="R10" s="433"/>
      <c r="S10" s="433"/>
      <c r="T10" s="433"/>
      <c r="U10" s="433"/>
      <c r="V10" s="433"/>
      <c r="W10" s="433"/>
      <c r="X10" s="433"/>
      <c r="Y10" s="43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32" t="str">
        <f>'1. паспорт местоположение'!A12:C12</f>
        <v>L_48-0,4уст-21</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1:27" s="10" customFormat="1" ht="18.75" customHeight="1" x14ac:dyDescent="0.2">
      <c r="E13" s="433" t="s">
        <v>3</v>
      </c>
      <c r="F13" s="433"/>
      <c r="G13" s="433"/>
      <c r="H13" s="433"/>
      <c r="I13" s="433"/>
      <c r="J13" s="433"/>
      <c r="K13" s="433"/>
      <c r="L13" s="433"/>
      <c r="M13" s="433"/>
      <c r="N13" s="433"/>
      <c r="O13" s="433"/>
      <c r="P13" s="433"/>
      <c r="Q13" s="433"/>
      <c r="R13" s="433"/>
      <c r="S13" s="433"/>
      <c r="T13" s="433"/>
      <c r="U13" s="433"/>
      <c r="V13" s="433"/>
      <c r="W13" s="433"/>
      <c r="X13" s="433"/>
      <c r="Y13" s="43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3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row>
    <row r="16" spans="1:27" s="2" customFormat="1" ht="15" customHeight="1" x14ac:dyDescent="0.2">
      <c r="E16" s="433" t="s">
        <v>2</v>
      </c>
      <c r="F16" s="433"/>
      <c r="G16" s="433"/>
      <c r="H16" s="433"/>
      <c r="I16" s="433"/>
      <c r="J16" s="433"/>
      <c r="K16" s="433"/>
      <c r="L16" s="433"/>
      <c r="M16" s="433"/>
      <c r="N16" s="433"/>
      <c r="O16" s="433"/>
      <c r="P16" s="433"/>
      <c r="Q16" s="433"/>
      <c r="R16" s="433"/>
      <c r="S16" s="433"/>
      <c r="T16" s="433"/>
      <c r="U16" s="433"/>
      <c r="V16" s="433"/>
      <c r="W16" s="433"/>
      <c r="X16" s="433"/>
      <c r="Y16" s="4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68"/>
      <c r="F18" s="468"/>
      <c r="G18" s="468"/>
      <c r="H18" s="468"/>
      <c r="I18" s="468"/>
      <c r="J18" s="468"/>
      <c r="K18" s="468"/>
      <c r="L18" s="468"/>
      <c r="M18" s="468"/>
      <c r="N18" s="468"/>
      <c r="O18" s="468"/>
      <c r="P18" s="468"/>
      <c r="Q18" s="468"/>
      <c r="R18" s="468"/>
      <c r="S18" s="468"/>
      <c r="T18" s="468"/>
      <c r="U18" s="468"/>
      <c r="V18" s="468"/>
      <c r="W18" s="468"/>
      <c r="X18" s="468"/>
      <c r="Y18" s="468"/>
    </row>
    <row r="19" spans="1:27" ht="25.5" customHeight="1" x14ac:dyDescent="0.25">
      <c r="A19" s="468" t="s">
        <v>348</v>
      </c>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row>
    <row r="20" spans="1:27" s="37" customFormat="1" ht="21" customHeight="1" x14ac:dyDescent="0.25"/>
    <row r="21" spans="1:27" ht="15.75" customHeight="1" x14ac:dyDescent="0.25">
      <c r="A21" s="466" t="s">
        <v>1</v>
      </c>
      <c r="B21" s="469" t="s">
        <v>353</v>
      </c>
      <c r="C21" s="470"/>
      <c r="D21" s="469" t="s">
        <v>355</v>
      </c>
      <c r="E21" s="470"/>
      <c r="F21" s="464" t="s">
        <v>77</v>
      </c>
      <c r="G21" s="465"/>
      <c r="H21" s="465"/>
      <c r="I21" s="473"/>
      <c r="J21" s="466" t="s">
        <v>356</v>
      </c>
      <c r="K21" s="469" t="s">
        <v>357</v>
      </c>
      <c r="L21" s="470"/>
      <c r="M21" s="469" t="s">
        <v>358</v>
      </c>
      <c r="N21" s="470"/>
      <c r="O21" s="469" t="s">
        <v>347</v>
      </c>
      <c r="P21" s="470"/>
      <c r="Q21" s="469" t="s">
        <v>100</v>
      </c>
      <c r="R21" s="470"/>
      <c r="S21" s="466" t="s">
        <v>99</v>
      </c>
      <c r="T21" s="466" t="s">
        <v>359</v>
      </c>
      <c r="U21" s="466" t="s">
        <v>354</v>
      </c>
      <c r="V21" s="469" t="s">
        <v>98</v>
      </c>
      <c r="W21" s="470"/>
      <c r="X21" s="464" t="s">
        <v>90</v>
      </c>
      <c r="Y21" s="465"/>
      <c r="Z21" s="464" t="s">
        <v>89</v>
      </c>
      <c r="AA21" s="465"/>
    </row>
    <row r="22" spans="1:27" ht="216" customHeight="1" x14ac:dyDescent="0.25">
      <c r="A22" s="474"/>
      <c r="B22" s="471"/>
      <c r="C22" s="472"/>
      <c r="D22" s="471"/>
      <c r="E22" s="472"/>
      <c r="F22" s="464" t="s">
        <v>97</v>
      </c>
      <c r="G22" s="473"/>
      <c r="H22" s="464" t="s">
        <v>96</v>
      </c>
      <c r="I22" s="473"/>
      <c r="J22" s="467"/>
      <c r="K22" s="471"/>
      <c r="L22" s="472"/>
      <c r="M22" s="471"/>
      <c r="N22" s="472"/>
      <c r="O22" s="471"/>
      <c r="P22" s="472"/>
      <c r="Q22" s="471"/>
      <c r="R22" s="472"/>
      <c r="S22" s="467"/>
      <c r="T22" s="467"/>
      <c r="U22" s="467"/>
      <c r="V22" s="471"/>
      <c r="W22" s="472"/>
      <c r="X22" s="59" t="s">
        <v>88</v>
      </c>
      <c r="Y22" s="59" t="s">
        <v>345</v>
      </c>
      <c r="Z22" s="59" t="s">
        <v>87</v>
      </c>
      <c r="AA22" s="59" t="s">
        <v>86</v>
      </c>
    </row>
    <row r="23" spans="1:27" ht="60" customHeight="1" x14ac:dyDescent="0.25">
      <c r="A23" s="467"/>
      <c r="B23" s="90" t="s">
        <v>84</v>
      </c>
      <c r="C23" s="90"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1.5" customHeight="1" x14ac:dyDescent="0.25">
      <c r="A25" s="221" t="s">
        <v>235</v>
      </c>
      <c r="B25" s="221" t="s">
        <v>235</v>
      </c>
      <c r="C25" s="221" t="s">
        <v>235</v>
      </c>
      <c r="D25" s="221" t="s">
        <v>235</v>
      </c>
      <c r="E25" s="221" t="s">
        <v>235</v>
      </c>
      <c r="F25" s="59" t="s">
        <v>235</v>
      </c>
      <c r="G25" s="59" t="s">
        <v>235</v>
      </c>
      <c r="H25" s="59" t="s">
        <v>235</v>
      </c>
      <c r="I25" s="59" t="s">
        <v>235</v>
      </c>
      <c r="J25" s="222" t="s">
        <v>235</v>
      </c>
      <c r="K25" s="65" t="s">
        <v>235</v>
      </c>
      <c r="L25" s="66" t="s">
        <v>235</v>
      </c>
      <c r="M25" s="223" t="s">
        <v>235</v>
      </c>
      <c r="N25" s="223" t="s">
        <v>235</v>
      </c>
      <c r="O25" s="97" t="s">
        <v>235</v>
      </c>
      <c r="P25" s="97" t="s">
        <v>235</v>
      </c>
      <c r="Q25" s="224" t="s">
        <v>235</v>
      </c>
      <c r="R25" s="64" t="s">
        <v>235</v>
      </c>
      <c r="S25" s="65" t="s">
        <v>235</v>
      </c>
      <c r="T25" s="65" t="s">
        <v>235</v>
      </c>
      <c r="U25" s="65" t="s">
        <v>235</v>
      </c>
      <c r="V25" s="65" t="s">
        <v>235</v>
      </c>
      <c r="W25" s="67"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Normal="100" zoomScaleSheetLayoutView="85" workbookViewId="0">
      <selection activeCell="C27" sqref="C27"/>
    </sheetView>
  </sheetViews>
  <sheetFormatPr defaultColWidth="9.140625" defaultRowHeight="15" x14ac:dyDescent="0.25"/>
  <cols>
    <col min="1" max="1" width="6.140625" style="169" customWidth="1"/>
    <col min="2" max="2" width="53.5703125" style="169" customWidth="1"/>
    <col min="3" max="3" width="127.140625" style="219" customWidth="1"/>
    <col min="4" max="4" width="46.5703125" style="21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5"/>
      <c r="C1" s="182" t="s">
        <v>64</v>
      </c>
      <c r="D1" s="155"/>
    </row>
    <row r="2" spans="1:29" s="14" customFormat="1" ht="18.75" customHeight="1" x14ac:dyDescent="0.3">
      <c r="A2" s="155"/>
      <c r="C2" s="183" t="s">
        <v>6</v>
      </c>
      <c r="D2" s="155"/>
    </row>
    <row r="3" spans="1:29" s="14" customFormat="1" ht="18.75" x14ac:dyDescent="0.3">
      <c r="A3" s="156"/>
      <c r="C3" s="183" t="s">
        <v>63</v>
      </c>
      <c r="D3" s="155"/>
    </row>
    <row r="4" spans="1:29" s="14" customFormat="1" ht="18.75" x14ac:dyDescent="0.3">
      <c r="A4" s="156"/>
      <c r="C4" s="183"/>
      <c r="D4" s="155"/>
    </row>
    <row r="5" spans="1:29" s="14" customFormat="1" ht="15.75" x14ac:dyDescent="0.2">
      <c r="A5" s="425" t="str">
        <f>'1. паспорт местоположение'!A5</f>
        <v>Год раскрытия информации: 2023 год</v>
      </c>
      <c r="B5" s="425"/>
      <c r="C5" s="425"/>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6"/>
      <c r="C6" s="155"/>
      <c r="D6" s="155"/>
      <c r="G6" s="183"/>
    </row>
    <row r="7" spans="1:29" s="14" customFormat="1" ht="18.75" x14ac:dyDescent="0.2">
      <c r="A7" s="479" t="s">
        <v>5</v>
      </c>
      <c r="B7" s="479"/>
      <c r="C7" s="479"/>
      <c r="D7" s="184"/>
      <c r="E7" s="157"/>
      <c r="F7" s="157"/>
      <c r="G7" s="157"/>
      <c r="H7" s="157"/>
      <c r="I7" s="157"/>
      <c r="J7" s="157"/>
      <c r="K7" s="157"/>
      <c r="L7" s="157"/>
      <c r="M7" s="157"/>
      <c r="N7" s="157"/>
      <c r="O7" s="157"/>
      <c r="P7" s="157"/>
      <c r="Q7" s="157"/>
      <c r="R7" s="157"/>
      <c r="S7" s="157"/>
      <c r="T7" s="157"/>
      <c r="U7" s="157"/>
    </row>
    <row r="8" spans="1:29" s="14" customFormat="1" ht="18.75" x14ac:dyDescent="0.2">
      <c r="A8" s="479"/>
      <c r="B8" s="479"/>
      <c r="C8" s="479"/>
      <c r="D8" s="197"/>
      <c r="E8" s="193"/>
      <c r="F8" s="193"/>
      <c r="G8" s="193"/>
      <c r="H8" s="157"/>
      <c r="I8" s="157"/>
      <c r="J8" s="157"/>
      <c r="K8" s="157"/>
      <c r="L8" s="157"/>
      <c r="M8" s="157"/>
      <c r="N8" s="157"/>
      <c r="O8" s="157"/>
      <c r="P8" s="157"/>
      <c r="Q8" s="157"/>
      <c r="R8" s="157"/>
      <c r="S8" s="157"/>
      <c r="T8" s="157"/>
      <c r="U8" s="157"/>
    </row>
    <row r="9" spans="1:29" s="14" customFormat="1" ht="18.75" x14ac:dyDescent="0.2">
      <c r="A9" s="480" t="str">
        <f>'1. паспорт местоположение'!A9</f>
        <v>Акционерное общество "Россети Янтарь"</v>
      </c>
      <c r="B9" s="480"/>
      <c r="C9" s="480"/>
      <c r="D9" s="200"/>
      <c r="E9" s="158"/>
      <c r="F9" s="158"/>
      <c r="G9" s="158"/>
      <c r="H9" s="157"/>
      <c r="I9" s="157"/>
      <c r="J9" s="157"/>
      <c r="K9" s="157"/>
      <c r="L9" s="157"/>
      <c r="M9" s="157"/>
      <c r="N9" s="157"/>
      <c r="O9" s="157"/>
      <c r="P9" s="157"/>
      <c r="Q9" s="157"/>
      <c r="R9" s="157"/>
      <c r="S9" s="157"/>
      <c r="T9" s="157"/>
      <c r="U9" s="157"/>
    </row>
    <row r="10" spans="1:29" s="14" customFormat="1" ht="18.75" x14ac:dyDescent="0.2">
      <c r="A10" s="476" t="s">
        <v>4</v>
      </c>
      <c r="B10" s="476"/>
      <c r="C10" s="476"/>
      <c r="D10" s="201"/>
      <c r="E10" s="159"/>
      <c r="F10" s="159"/>
      <c r="G10" s="159"/>
      <c r="H10" s="157"/>
      <c r="I10" s="157"/>
      <c r="J10" s="157"/>
      <c r="K10" s="157"/>
      <c r="L10" s="157"/>
      <c r="M10" s="157"/>
      <c r="N10" s="157"/>
      <c r="O10" s="157"/>
      <c r="P10" s="157"/>
      <c r="Q10" s="157"/>
      <c r="R10" s="157"/>
      <c r="S10" s="157"/>
      <c r="T10" s="157"/>
      <c r="U10" s="157"/>
    </row>
    <row r="11" spans="1:29" s="14" customFormat="1" ht="18.75" x14ac:dyDescent="0.2">
      <c r="A11" s="479"/>
      <c r="B11" s="479"/>
      <c r="C11" s="479"/>
      <c r="D11" s="197"/>
      <c r="E11" s="193"/>
      <c r="F11" s="193"/>
      <c r="G11" s="193"/>
      <c r="H11" s="157"/>
      <c r="I11" s="157"/>
      <c r="J11" s="157"/>
      <c r="K11" s="157"/>
      <c r="L11" s="157"/>
      <c r="M11" s="157"/>
      <c r="N11" s="157"/>
      <c r="O11" s="157"/>
      <c r="P11" s="157"/>
      <c r="Q11" s="157"/>
      <c r="R11" s="157"/>
      <c r="S11" s="157"/>
      <c r="T11" s="157"/>
      <c r="U11" s="157"/>
    </row>
    <row r="12" spans="1:29" s="14" customFormat="1" ht="18.75" x14ac:dyDescent="0.2">
      <c r="A12" s="480" t="str">
        <f>'1. паспорт местоположение'!A12:C12</f>
        <v>L_48-0,4уст-21</v>
      </c>
      <c r="B12" s="480"/>
      <c r="C12" s="480"/>
      <c r="D12" s="200"/>
      <c r="E12" s="158"/>
      <c r="F12" s="158"/>
      <c r="G12" s="158"/>
      <c r="H12" s="157"/>
      <c r="I12" s="157"/>
      <c r="J12" s="157"/>
      <c r="K12" s="157"/>
      <c r="L12" s="157"/>
      <c r="M12" s="157"/>
      <c r="N12" s="157"/>
      <c r="O12" s="157"/>
      <c r="P12" s="157"/>
      <c r="Q12" s="157"/>
      <c r="R12" s="157"/>
      <c r="S12" s="157"/>
      <c r="T12" s="157"/>
      <c r="U12" s="157"/>
    </row>
    <row r="13" spans="1:29" s="14" customFormat="1" ht="18.75" x14ac:dyDescent="0.2">
      <c r="A13" s="476" t="s">
        <v>3</v>
      </c>
      <c r="B13" s="476"/>
      <c r="C13" s="476"/>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
      <c r="A14" s="438"/>
      <c r="B14" s="438"/>
      <c r="C14" s="438"/>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
      <c r="A15" s="47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75"/>
      <c r="C15" s="475"/>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
      <c r="A16" s="476" t="s">
        <v>2</v>
      </c>
      <c r="B16" s="476"/>
      <c r="C16" s="476"/>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
      <c r="A17" s="477"/>
      <c r="B17" s="477"/>
      <c r="C17" s="477"/>
      <c r="D17" s="205"/>
      <c r="E17" s="162"/>
      <c r="F17" s="162"/>
      <c r="G17" s="162"/>
      <c r="H17" s="162"/>
      <c r="I17" s="162"/>
      <c r="J17" s="162"/>
      <c r="K17" s="162"/>
      <c r="L17" s="162"/>
      <c r="M17" s="162"/>
      <c r="N17" s="162"/>
      <c r="O17" s="162"/>
      <c r="P17" s="162"/>
      <c r="Q17" s="162"/>
      <c r="R17" s="162"/>
    </row>
    <row r="18" spans="1:21" s="161" customFormat="1" ht="27.75" customHeight="1" x14ac:dyDescent="0.2">
      <c r="A18" s="478" t="s">
        <v>341</v>
      </c>
      <c r="B18" s="478"/>
      <c r="C18" s="478"/>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61" customFormat="1" ht="93.75" x14ac:dyDescent="0.2">
      <c r="A22" s="23" t="s">
        <v>60</v>
      </c>
      <c r="B22" s="26" t="s">
        <v>351</v>
      </c>
      <c r="C22" s="215" t="s">
        <v>443</v>
      </c>
      <c r="D22" s="217"/>
      <c r="E22" s="166"/>
      <c r="F22" s="195"/>
      <c r="G22" s="195"/>
      <c r="H22" s="195"/>
      <c r="I22" s="195"/>
      <c r="J22" s="195"/>
      <c r="K22" s="195"/>
      <c r="L22" s="195"/>
      <c r="M22" s="195"/>
      <c r="N22" s="195"/>
      <c r="O22" s="195"/>
      <c r="P22" s="195"/>
      <c r="Q22" s="167"/>
      <c r="R22" s="167"/>
      <c r="S22" s="167"/>
      <c r="T22" s="167"/>
      <c r="U22" s="167"/>
    </row>
    <row r="23" spans="1:21" ht="56.25" x14ac:dyDescent="0.25">
      <c r="A23" s="23" t="s">
        <v>59</v>
      </c>
      <c r="B23" s="27" t="s">
        <v>56</v>
      </c>
      <c r="C23" s="215" t="s">
        <v>536</v>
      </c>
      <c r="D23" s="218"/>
      <c r="E23" s="168"/>
      <c r="F23" s="168"/>
      <c r="G23" s="168"/>
      <c r="H23" s="168"/>
      <c r="I23" s="168"/>
      <c r="J23" s="168"/>
      <c r="K23" s="168"/>
      <c r="L23" s="168"/>
      <c r="M23" s="168"/>
      <c r="N23" s="168"/>
      <c r="O23" s="168"/>
      <c r="P23" s="168"/>
      <c r="Q23" s="168"/>
      <c r="R23" s="168"/>
      <c r="S23" s="168"/>
      <c r="T23" s="168"/>
      <c r="U23" s="168"/>
    </row>
    <row r="24" spans="1:21" s="389" customFormat="1" ht="47.25" x14ac:dyDescent="0.25">
      <c r="A24" s="390" t="s">
        <v>58</v>
      </c>
      <c r="B24" s="391" t="s">
        <v>371</v>
      </c>
      <c r="C24" s="392" t="s">
        <v>534</v>
      </c>
      <c r="D24" s="387"/>
      <c r="E24" s="388"/>
      <c r="F24" s="388"/>
      <c r="G24" s="388"/>
      <c r="H24" s="388"/>
      <c r="I24" s="388"/>
      <c r="J24" s="388"/>
      <c r="K24" s="388"/>
      <c r="L24" s="388"/>
      <c r="M24" s="388"/>
      <c r="N24" s="388"/>
      <c r="O24" s="388"/>
      <c r="P24" s="388"/>
      <c r="Q24" s="388"/>
      <c r="R24" s="388"/>
      <c r="S24" s="388"/>
      <c r="T24" s="388"/>
      <c r="U24" s="388"/>
    </row>
    <row r="25" spans="1:21" s="398" customFormat="1" ht="93.75" x14ac:dyDescent="0.25">
      <c r="A25" s="390" t="s">
        <v>57</v>
      </c>
      <c r="B25" s="391" t="s">
        <v>372</v>
      </c>
      <c r="C25" s="392" t="s">
        <v>589</v>
      </c>
      <c r="D25" s="396"/>
      <c r="E25" s="397"/>
      <c r="F25" s="397"/>
      <c r="G25" s="397"/>
      <c r="H25" s="397"/>
      <c r="I25" s="397"/>
      <c r="J25" s="397"/>
      <c r="K25" s="397"/>
      <c r="L25" s="397"/>
      <c r="M25" s="397"/>
      <c r="N25" s="397"/>
      <c r="O25" s="397"/>
      <c r="P25" s="397"/>
      <c r="Q25" s="397"/>
      <c r="R25" s="397"/>
      <c r="S25" s="397"/>
      <c r="T25" s="397"/>
      <c r="U25" s="397"/>
    </row>
    <row r="26" spans="1:21" ht="42.75" customHeight="1" x14ac:dyDescent="0.25">
      <c r="A26" s="23" t="s">
        <v>55</v>
      </c>
      <c r="B26" s="27" t="s">
        <v>201</v>
      </c>
      <c r="C26" s="215" t="s">
        <v>382</v>
      </c>
      <c r="D26" s="218"/>
      <c r="E26" s="168"/>
      <c r="F26" s="168"/>
      <c r="G26" s="168"/>
      <c r="H26" s="168"/>
      <c r="I26" s="168"/>
      <c r="J26" s="168"/>
      <c r="K26" s="168"/>
      <c r="L26" s="168"/>
      <c r="M26" s="168"/>
      <c r="N26" s="168"/>
      <c r="O26" s="168"/>
      <c r="P26" s="168"/>
      <c r="Q26" s="168"/>
      <c r="R26" s="168"/>
      <c r="S26" s="168"/>
      <c r="T26" s="168"/>
      <c r="U26" s="168"/>
    </row>
    <row r="27" spans="1:21" s="398" customFormat="1" ht="277.5" customHeight="1" x14ac:dyDescent="0.25">
      <c r="A27" s="390" t="s">
        <v>54</v>
      </c>
      <c r="B27" s="391" t="s">
        <v>352</v>
      </c>
      <c r="C27" s="400" t="s">
        <v>594</v>
      </c>
      <c r="D27" s="396"/>
      <c r="E27" s="399"/>
      <c r="F27" s="397"/>
      <c r="G27" s="397"/>
      <c r="H27" s="397"/>
      <c r="I27" s="397"/>
      <c r="J27" s="397"/>
      <c r="K27" s="397"/>
      <c r="L27" s="397"/>
      <c r="M27" s="397"/>
      <c r="N27" s="397"/>
      <c r="O27" s="397"/>
      <c r="P27" s="397"/>
      <c r="Q27" s="397"/>
      <c r="R27" s="397"/>
      <c r="S27" s="397"/>
      <c r="T27" s="397"/>
      <c r="U27" s="397"/>
    </row>
    <row r="28" spans="1:21" ht="42.75" customHeight="1" x14ac:dyDescent="0.25">
      <c r="A28" s="23" t="s">
        <v>52</v>
      </c>
      <c r="B28" s="27" t="s">
        <v>53</v>
      </c>
      <c r="C28" s="404">
        <v>2021</v>
      </c>
      <c r="D28" s="225"/>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4" t="s">
        <v>51</v>
      </c>
      <c r="C29" s="404">
        <v>2023</v>
      </c>
      <c r="D29" s="225"/>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4" t="s">
        <v>49</v>
      </c>
      <c r="C30" s="215" t="s">
        <v>540</v>
      </c>
      <c r="D30" s="218"/>
      <c r="E30" s="168"/>
      <c r="F30" s="168"/>
      <c r="G30" s="168"/>
      <c r="H30" s="168"/>
      <c r="I30" s="168"/>
      <c r="J30" s="168"/>
      <c r="K30" s="168"/>
      <c r="L30" s="168"/>
      <c r="M30" s="168"/>
      <c r="N30" s="168"/>
      <c r="O30" s="168"/>
      <c r="P30" s="168"/>
      <c r="Q30" s="168"/>
      <c r="R30" s="168"/>
      <c r="S30" s="168"/>
      <c r="T30" s="168"/>
      <c r="U30" s="168"/>
    </row>
    <row r="31" spans="1:21" x14ac:dyDescent="0.25">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25">
      <c r="A32" s="168"/>
      <c r="B32" s="168"/>
      <c r="C32" s="218"/>
      <c r="E32" s="168"/>
      <c r="F32" s="168"/>
      <c r="G32" s="168"/>
      <c r="H32" s="168"/>
      <c r="I32" s="168"/>
      <c r="J32" s="168"/>
      <c r="K32" s="168"/>
      <c r="L32" s="168"/>
      <c r="M32" s="168"/>
      <c r="N32" s="168"/>
      <c r="O32" s="168"/>
      <c r="P32" s="168"/>
      <c r="Q32" s="168"/>
      <c r="R32" s="168"/>
      <c r="S32" s="168"/>
      <c r="T32" s="168"/>
      <c r="U32" s="168"/>
    </row>
    <row r="33" spans="1:21" x14ac:dyDescent="0.25">
      <c r="A33" s="168"/>
      <c r="B33" s="168"/>
      <c r="C33" s="218"/>
      <c r="E33" s="168"/>
      <c r="F33" s="168"/>
      <c r="G33" s="168"/>
      <c r="H33" s="168"/>
      <c r="I33" s="168"/>
      <c r="J33" s="168"/>
      <c r="K33" s="168"/>
      <c r="L33" s="168"/>
      <c r="M33" s="168"/>
      <c r="N33" s="168"/>
      <c r="O33" s="168"/>
      <c r="P33" s="168"/>
      <c r="Q33" s="168"/>
      <c r="R33" s="168"/>
      <c r="S33" s="168"/>
      <c r="T33" s="168"/>
      <c r="U33" s="168"/>
    </row>
    <row r="34" spans="1:21" x14ac:dyDescent="0.25">
      <c r="A34" s="168"/>
      <c r="B34" s="168"/>
      <c r="C34" s="218"/>
      <c r="E34" s="168"/>
      <c r="F34" s="168"/>
      <c r="G34" s="168"/>
      <c r="H34" s="168"/>
      <c r="I34" s="168"/>
      <c r="J34" s="168"/>
      <c r="K34" s="168"/>
      <c r="L34" s="168"/>
      <c r="M34" s="168"/>
      <c r="N34" s="168"/>
      <c r="O34" s="168"/>
      <c r="P34" s="168"/>
      <c r="Q34" s="168"/>
      <c r="R34" s="168"/>
      <c r="S34" s="168"/>
      <c r="T34" s="168"/>
      <c r="U34" s="168"/>
    </row>
    <row r="35" spans="1:21" x14ac:dyDescent="0.25">
      <c r="A35" s="168"/>
      <c r="B35" s="168"/>
      <c r="C35" s="218"/>
      <c r="E35" s="168"/>
      <c r="F35" s="168"/>
      <c r="G35" s="168"/>
      <c r="H35" s="168"/>
      <c r="I35" s="168"/>
      <c r="J35" s="168"/>
      <c r="K35" s="168"/>
      <c r="L35" s="168"/>
      <c r="M35" s="168"/>
      <c r="N35" s="168"/>
      <c r="O35" s="168"/>
      <c r="P35" s="168"/>
      <c r="Q35" s="168"/>
      <c r="R35" s="168"/>
      <c r="S35" s="168"/>
      <c r="T35" s="168"/>
      <c r="U35" s="168"/>
    </row>
    <row r="36" spans="1:21" x14ac:dyDescent="0.25">
      <c r="A36" s="168"/>
      <c r="B36" s="168"/>
      <c r="C36" s="218"/>
      <c r="E36" s="168"/>
      <c r="F36" s="168"/>
      <c r="G36" s="168"/>
      <c r="H36" s="168"/>
      <c r="I36" s="168"/>
      <c r="J36" s="168"/>
      <c r="K36" s="168"/>
      <c r="L36" s="168"/>
      <c r="M36" s="168"/>
      <c r="N36" s="168"/>
      <c r="O36" s="168"/>
      <c r="P36" s="168"/>
      <c r="Q36" s="168"/>
      <c r="R36" s="168"/>
      <c r="S36" s="168"/>
      <c r="T36" s="168"/>
      <c r="U36" s="168"/>
    </row>
    <row r="37" spans="1:21" x14ac:dyDescent="0.25">
      <c r="A37" s="168"/>
      <c r="B37" s="168"/>
      <c r="C37" s="218"/>
      <c r="E37" s="168"/>
      <c r="F37" s="168"/>
      <c r="G37" s="168"/>
      <c r="H37" s="168"/>
      <c r="I37" s="168"/>
      <c r="J37" s="168"/>
      <c r="K37" s="168"/>
      <c r="L37" s="168"/>
      <c r="M37" s="168"/>
      <c r="N37" s="168"/>
      <c r="O37" s="168"/>
      <c r="P37" s="168"/>
      <c r="Q37" s="168"/>
      <c r="R37" s="168"/>
      <c r="S37" s="168"/>
      <c r="T37" s="168"/>
      <c r="U37" s="168"/>
    </row>
    <row r="38" spans="1:21" x14ac:dyDescent="0.25">
      <c r="A38" s="168"/>
      <c r="B38" s="168"/>
      <c r="C38" s="218"/>
      <c r="E38" s="168"/>
      <c r="F38" s="168"/>
      <c r="G38" s="168"/>
      <c r="H38" s="168"/>
      <c r="I38" s="168"/>
      <c r="J38" s="168"/>
      <c r="K38" s="168"/>
      <c r="L38" s="168"/>
      <c r="M38" s="168"/>
      <c r="N38" s="168"/>
      <c r="O38" s="168"/>
      <c r="P38" s="168"/>
      <c r="Q38" s="168"/>
      <c r="R38" s="168"/>
      <c r="S38" s="168"/>
      <c r="T38" s="168"/>
      <c r="U38" s="168"/>
    </row>
    <row r="39" spans="1:21" x14ac:dyDescent="0.25">
      <c r="A39" s="168"/>
      <c r="B39" s="168"/>
      <c r="C39" s="218"/>
      <c r="E39" s="168"/>
      <c r="F39" s="168"/>
      <c r="G39" s="168"/>
      <c r="H39" s="168"/>
      <c r="I39" s="168"/>
      <c r="J39" s="168"/>
      <c r="K39" s="168"/>
      <c r="L39" s="168"/>
      <c r="M39" s="168"/>
      <c r="N39" s="168"/>
      <c r="O39" s="168"/>
      <c r="P39" s="168"/>
      <c r="Q39" s="168"/>
      <c r="R39" s="168"/>
      <c r="S39" s="168"/>
      <c r="T39" s="168"/>
      <c r="U39" s="168"/>
    </row>
    <row r="40" spans="1:21" x14ac:dyDescent="0.25">
      <c r="A40" s="168"/>
      <c r="B40" s="168"/>
      <c r="C40" s="218"/>
      <c r="E40" s="168"/>
      <c r="F40" s="168"/>
      <c r="G40" s="168"/>
      <c r="H40" s="168"/>
      <c r="I40" s="168"/>
      <c r="J40" s="168"/>
      <c r="K40" s="168"/>
      <c r="L40" s="168"/>
      <c r="M40" s="168"/>
      <c r="N40" s="168"/>
      <c r="O40" s="168"/>
      <c r="P40" s="168"/>
      <c r="Q40" s="168"/>
      <c r="R40" s="168"/>
      <c r="S40" s="168"/>
      <c r="T40" s="168"/>
      <c r="U40" s="168"/>
    </row>
    <row r="41" spans="1:21" x14ac:dyDescent="0.25">
      <c r="A41" s="168"/>
      <c r="B41" s="168"/>
      <c r="C41" s="218"/>
      <c r="E41" s="168"/>
      <c r="F41" s="168"/>
      <c r="G41" s="168"/>
      <c r="H41" s="168"/>
      <c r="I41" s="168"/>
      <c r="J41" s="168"/>
      <c r="K41" s="168"/>
      <c r="L41" s="168"/>
      <c r="M41" s="168"/>
      <c r="N41" s="168"/>
      <c r="O41" s="168"/>
      <c r="P41" s="168"/>
      <c r="Q41" s="168"/>
      <c r="R41" s="168"/>
      <c r="S41" s="168"/>
      <c r="T41" s="168"/>
      <c r="U41" s="168"/>
    </row>
    <row r="42" spans="1:21" x14ac:dyDescent="0.25">
      <c r="A42" s="168"/>
      <c r="B42" s="168"/>
      <c r="C42" s="218"/>
      <c r="E42" s="168"/>
      <c r="F42" s="168"/>
      <c r="G42" s="168"/>
      <c r="H42" s="168"/>
      <c r="I42" s="168"/>
      <c r="J42" s="168"/>
      <c r="K42" s="168"/>
      <c r="L42" s="168"/>
      <c r="M42" s="168"/>
      <c r="N42" s="168"/>
      <c r="O42" s="168"/>
      <c r="P42" s="168"/>
      <c r="Q42" s="168"/>
      <c r="R42" s="168"/>
      <c r="S42" s="168"/>
      <c r="T42" s="168"/>
      <c r="U42" s="168"/>
    </row>
    <row r="43" spans="1:21" x14ac:dyDescent="0.25">
      <c r="A43" s="168"/>
      <c r="B43" s="168"/>
      <c r="C43" s="218"/>
      <c r="E43" s="168"/>
      <c r="F43" s="168"/>
      <c r="G43" s="168"/>
      <c r="H43" s="168"/>
      <c r="I43" s="168"/>
      <c r="J43" s="168"/>
      <c r="K43" s="168"/>
      <c r="L43" s="168"/>
      <c r="M43" s="168"/>
      <c r="N43" s="168"/>
      <c r="O43" s="168"/>
      <c r="P43" s="168"/>
      <c r="Q43" s="168"/>
      <c r="R43" s="168"/>
      <c r="S43" s="168"/>
      <c r="T43" s="168"/>
      <c r="U43" s="168"/>
    </row>
    <row r="44" spans="1:21" x14ac:dyDescent="0.25">
      <c r="A44" s="168"/>
      <c r="B44" s="168"/>
      <c r="C44" s="218"/>
      <c r="E44" s="168"/>
      <c r="F44" s="168"/>
      <c r="G44" s="168"/>
      <c r="H44" s="168"/>
      <c r="I44" s="168"/>
      <c r="J44" s="168"/>
      <c r="K44" s="168"/>
      <c r="L44" s="168"/>
      <c r="M44" s="168"/>
      <c r="N44" s="168"/>
      <c r="O44" s="168"/>
      <c r="P44" s="168"/>
      <c r="Q44" s="168"/>
      <c r="R44" s="168"/>
      <c r="S44" s="168"/>
      <c r="T44" s="168"/>
      <c r="U44" s="168"/>
    </row>
    <row r="45" spans="1:21" x14ac:dyDescent="0.25">
      <c r="A45" s="168"/>
      <c r="B45" s="168"/>
      <c r="C45" s="218"/>
      <c r="E45" s="168"/>
      <c r="F45" s="168"/>
      <c r="G45" s="168"/>
      <c r="H45" s="168"/>
      <c r="I45" s="168"/>
      <c r="J45" s="168"/>
      <c r="K45" s="168"/>
      <c r="L45" s="168"/>
      <c r="M45" s="168"/>
      <c r="N45" s="168"/>
      <c r="O45" s="168"/>
      <c r="P45" s="168"/>
      <c r="Q45" s="168"/>
      <c r="R45" s="168"/>
      <c r="S45" s="168"/>
      <c r="T45" s="168"/>
      <c r="U45" s="168"/>
    </row>
    <row r="46" spans="1:21" x14ac:dyDescent="0.25">
      <c r="A46" s="168"/>
      <c r="B46" s="168"/>
      <c r="C46" s="218"/>
      <c r="E46" s="168"/>
      <c r="F46" s="168"/>
      <c r="G46" s="168"/>
      <c r="H46" s="168"/>
      <c r="I46" s="168"/>
      <c r="J46" s="168"/>
      <c r="K46" s="168"/>
      <c r="L46" s="168"/>
      <c r="M46" s="168"/>
      <c r="N46" s="168"/>
      <c r="O46" s="168"/>
      <c r="P46" s="168"/>
      <c r="Q46" s="168"/>
      <c r="R46" s="168"/>
      <c r="S46" s="168"/>
      <c r="T46" s="168"/>
      <c r="U46" s="168"/>
    </row>
    <row r="47" spans="1:21" x14ac:dyDescent="0.25">
      <c r="A47" s="168"/>
      <c r="B47" s="168"/>
      <c r="C47" s="218"/>
      <c r="E47" s="168"/>
      <c r="F47" s="168"/>
      <c r="G47" s="168"/>
      <c r="H47" s="168"/>
      <c r="I47" s="168"/>
      <c r="J47" s="168"/>
      <c r="K47" s="168"/>
      <c r="L47" s="168"/>
      <c r="M47" s="168"/>
      <c r="N47" s="168"/>
      <c r="O47" s="168"/>
      <c r="P47" s="168"/>
      <c r="Q47" s="168"/>
      <c r="R47" s="168"/>
      <c r="S47" s="168"/>
      <c r="T47" s="168"/>
      <c r="U47" s="168"/>
    </row>
    <row r="48" spans="1:21" x14ac:dyDescent="0.25">
      <c r="A48" s="168"/>
      <c r="B48" s="168"/>
      <c r="C48" s="218"/>
      <c r="E48" s="168"/>
      <c r="F48" s="168"/>
      <c r="G48" s="168"/>
      <c r="H48" s="168"/>
      <c r="I48" s="168"/>
      <c r="J48" s="168"/>
      <c r="K48" s="168"/>
      <c r="L48" s="168"/>
      <c r="M48" s="168"/>
      <c r="N48" s="168"/>
      <c r="O48" s="168"/>
      <c r="P48" s="168"/>
      <c r="Q48" s="168"/>
      <c r="R48" s="168"/>
      <c r="S48" s="168"/>
      <c r="T48" s="168"/>
      <c r="U48" s="168"/>
    </row>
    <row r="49" spans="1:21" x14ac:dyDescent="0.25">
      <c r="A49" s="168"/>
      <c r="B49" s="168"/>
      <c r="C49" s="218"/>
      <c r="E49" s="168"/>
      <c r="F49" s="168"/>
      <c r="G49" s="168"/>
      <c r="H49" s="168"/>
      <c r="I49" s="168"/>
      <c r="J49" s="168"/>
      <c r="K49" s="168"/>
      <c r="L49" s="168"/>
      <c r="M49" s="168"/>
      <c r="N49" s="168"/>
      <c r="O49" s="168"/>
      <c r="P49" s="168"/>
      <c r="Q49" s="168"/>
      <c r="R49" s="168"/>
      <c r="S49" s="168"/>
      <c r="T49" s="168"/>
      <c r="U49" s="168"/>
    </row>
    <row r="50" spans="1:21" x14ac:dyDescent="0.25">
      <c r="A50" s="168"/>
      <c r="B50" s="168"/>
      <c r="C50" s="218"/>
      <c r="E50" s="168"/>
      <c r="F50" s="168"/>
      <c r="G50" s="168"/>
      <c r="H50" s="168"/>
      <c r="I50" s="168"/>
      <c r="J50" s="168"/>
      <c r="K50" s="168"/>
      <c r="L50" s="168"/>
      <c r="M50" s="168"/>
      <c r="N50" s="168"/>
      <c r="O50" s="168"/>
      <c r="P50" s="168"/>
      <c r="Q50" s="168"/>
      <c r="R50" s="168"/>
      <c r="S50" s="168"/>
      <c r="T50" s="168"/>
      <c r="U50" s="168"/>
    </row>
    <row r="51" spans="1:21" x14ac:dyDescent="0.25">
      <c r="A51" s="168"/>
      <c r="B51" s="168"/>
      <c r="C51" s="218"/>
      <c r="E51" s="168"/>
      <c r="F51" s="168"/>
      <c r="G51" s="168"/>
      <c r="H51" s="168"/>
      <c r="I51" s="168"/>
      <c r="J51" s="168"/>
      <c r="K51" s="168"/>
      <c r="L51" s="168"/>
      <c r="M51" s="168"/>
      <c r="N51" s="168"/>
      <c r="O51" s="168"/>
      <c r="P51" s="168"/>
      <c r="Q51" s="168"/>
      <c r="R51" s="168"/>
      <c r="S51" s="168"/>
      <c r="T51" s="168"/>
      <c r="U51" s="168"/>
    </row>
    <row r="52" spans="1:21" x14ac:dyDescent="0.25">
      <c r="A52" s="168"/>
      <c r="B52" s="168"/>
      <c r="C52" s="218"/>
      <c r="E52" s="168"/>
      <c r="F52" s="168"/>
      <c r="G52" s="168"/>
      <c r="H52" s="168"/>
      <c r="I52" s="168"/>
      <c r="J52" s="168"/>
      <c r="K52" s="168"/>
      <c r="L52" s="168"/>
      <c r="M52" s="168"/>
      <c r="N52" s="168"/>
      <c r="O52" s="168"/>
      <c r="P52" s="168"/>
      <c r="Q52" s="168"/>
      <c r="R52" s="168"/>
      <c r="S52" s="168"/>
      <c r="T52" s="168"/>
      <c r="U52" s="168"/>
    </row>
    <row r="53" spans="1:21" x14ac:dyDescent="0.25">
      <c r="A53" s="168"/>
      <c r="B53" s="168"/>
      <c r="C53" s="218"/>
      <c r="E53" s="168"/>
      <c r="F53" s="168"/>
      <c r="G53" s="168"/>
      <c r="H53" s="168"/>
      <c r="I53" s="168"/>
      <c r="J53" s="168"/>
      <c r="K53" s="168"/>
      <c r="L53" s="168"/>
      <c r="M53" s="168"/>
      <c r="N53" s="168"/>
      <c r="O53" s="168"/>
      <c r="P53" s="168"/>
      <c r="Q53" s="168"/>
      <c r="R53" s="168"/>
      <c r="S53" s="168"/>
      <c r="T53" s="168"/>
      <c r="U53" s="168"/>
    </row>
    <row r="54" spans="1:21" x14ac:dyDescent="0.25">
      <c r="A54" s="168"/>
      <c r="B54" s="168"/>
      <c r="C54" s="218"/>
      <c r="E54" s="168"/>
      <c r="F54" s="168"/>
      <c r="G54" s="168"/>
      <c r="H54" s="168"/>
      <c r="I54" s="168"/>
      <c r="J54" s="168"/>
      <c r="K54" s="168"/>
      <c r="L54" s="168"/>
      <c r="M54" s="168"/>
      <c r="N54" s="168"/>
      <c r="O54" s="168"/>
      <c r="P54" s="168"/>
      <c r="Q54" s="168"/>
      <c r="R54" s="168"/>
      <c r="S54" s="168"/>
      <c r="T54" s="168"/>
      <c r="U54" s="168"/>
    </row>
    <row r="55" spans="1:21" x14ac:dyDescent="0.25">
      <c r="A55" s="168"/>
      <c r="B55" s="168"/>
      <c r="C55" s="218"/>
      <c r="E55" s="168"/>
      <c r="F55" s="168"/>
      <c r="G55" s="168"/>
      <c r="H55" s="168"/>
      <c r="I55" s="168"/>
      <c r="J55" s="168"/>
      <c r="K55" s="168"/>
      <c r="L55" s="168"/>
      <c r="M55" s="168"/>
      <c r="N55" s="168"/>
      <c r="O55" s="168"/>
      <c r="P55" s="168"/>
      <c r="Q55" s="168"/>
      <c r="R55" s="168"/>
      <c r="S55" s="168"/>
      <c r="T55" s="168"/>
      <c r="U55" s="168"/>
    </row>
    <row r="56" spans="1:21" x14ac:dyDescent="0.25">
      <c r="A56" s="168"/>
      <c r="B56" s="168"/>
      <c r="C56" s="218"/>
      <c r="E56" s="168"/>
      <c r="F56" s="168"/>
      <c r="G56" s="168"/>
      <c r="H56" s="168"/>
      <c r="I56" s="168"/>
      <c r="J56" s="168"/>
      <c r="K56" s="168"/>
      <c r="L56" s="168"/>
      <c r="M56" s="168"/>
      <c r="N56" s="168"/>
      <c r="O56" s="168"/>
      <c r="P56" s="168"/>
      <c r="Q56" s="168"/>
      <c r="R56" s="168"/>
      <c r="S56" s="168"/>
      <c r="T56" s="168"/>
      <c r="U56" s="168"/>
    </row>
    <row r="57" spans="1:21" x14ac:dyDescent="0.25">
      <c r="A57" s="168"/>
      <c r="B57" s="168"/>
      <c r="C57" s="218"/>
      <c r="E57" s="168"/>
      <c r="F57" s="168"/>
      <c r="G57" s="168"/>
      <c r="H57" s="168"/>
      <c r="I57" s="168"/>
      <c r="J57" s="168"/>
      <c r="K57" s="168"/>
      <c r="L57" s="168"/>
      <c r="M57" s="168"/>
      <c r="N57" s="168"/>
      <c r="O57" s="168"/>
      <c r="P57" s="168"/>
      <c r="Q57" s="168"/>
      <c r="R57" s="168"/>
      <c r="S57" s="168"/>
      <c r="T57" s="168"/>
      <c r="U57" s="168"/>
    </row>
    <row r="58" spans="1:21" x14ac:dyDescent="0.25">
      <c r="A58" s="168"/>
      <c r="B58" s="168"/>
      <c r="C58" s="218"/>
      <c r="E58" s="168"/>
      <c r="F58" s="168"/>
      <c r="G58" s="168"/>
      <c r="H58" s="168"/>
      <c r="I58" s="168"/>
      <c r="J58" s="168"/>
      <c r="K58" s="168"/>
      <c r="L58" s="168"/>
      <c r="M58" s="168"/>
      <c r="N58" s="168"/>
      <c r="O58" s="168"/>
      <c r="P58" s="168"/>
      <c r="Q58" s="168"/>
      <c r="R58" s="168"/>
      <c r="S58" s="168"/>
      <c r="T58" s="168"/>
      <c r="U58" s="168"/>
    </row>
    <row r="59" spans="1:21" x14ac:dyDescent="0.25">
      <c r="A59" s="168"/>
      <c r="B59" s="168"/>
      <c r="C59" s="218"/>
      <c r="E59" s="168"/>
      <c r="F59" s="168"/>
      <c r="G59" s="168"/>
      <c r="H59" s="168"/>
      <c r="I59" s="168"/>
      <c r="J59" s="168"/>
      <c r="K59" s="168"/>
      <c r="L59" s="168"/>
      <c r="M59" s="168"/>
      <c r="N59" s="168"/>
      <c r="O59" s="168"/>
      <c r="P59" s="168"/>
      <c r="Q59" s="168"/>
      <c r="R59" s="168"/>
      <c r="S59" s="168"/>
      <c r="T59" s="168"/>
      <c r="U59" s="168"/>
    </row>
    <row r="60" spans="1:21" x14ac:dyDescent="0.25">
      <c r="A60" s="168"/>
      <c r="B60" s="168"/>
      <c r="C60" s="218"/>
      <c r="E60" s="168"/>
      <c r="F60" s="168"/>
      <c r="G60" s="168"/>
      <c r="H60" s="168"/>
      <c r="I60" s="168"/>
      <c r="J60" s="168"/>
      <c r="K60" s="168"/>
      <c r="L60" s="168"/>
      <c r="M60" s="168"/>
      <c r="N60" s="168"/>
      <c r="O60" s="168"/>
      <c r="P60" s="168"/>
      <c r="Q60" s="168"/>
      <c r="R60" s="168"/>
      <c r="S60" s="168"/>
      <c r="T60" s="168"/>
      <c r="U60" s="168"/>
    </row>
    <row r="61" spans="1:21" x14ac:dyDescent="0.25">
      <c r="A61" s="168"/>
      <c r="B61" s="168"/>
      <c r="C61" s="218"/>
      <c r="E61" s="168"/>
      <c r="F61" s="168"/>
      <c r="G61" s="168"/>
      <c r="H61" s="168"/>
      <c r="I61" s="168"/>
      <c r="J61" s="168"/>
      <c r="K61" s="168"/>
      <c r="L61" s="168"/>
      <c r="M61" s="168"/>
      <c r="N61" s="168"/>
      <c r="O61" s="168"/>
      <c r="P61" s="168"/>
      <c r="Q61" s="168"/>
      <c r="R61" s="168"/>
      <c r="S61" s="168"/>
      <c r="T61" s="168"/>
      <c r="U61" s="168"/>
    </row>
    <row r="62" spans="1:21" x14ac:dyDescent="0.25">
      <c r="A62" s="168"/>
      <c r="B62" s="168"/>
      <c r="C62" s="218"/>
      <c r="E62" s="168"/>
      <c r="F62" s="168"/>
      <c r="G62" s="168"/>
      <c r="H62" s="168"/>
      <c r="I62" s="168"/>
      <c r="J62" s="168"/>
      <c r="K62" s="168"/>
      <c r="L62" s="168"/>
      <c r="M62" s="168"/>
      <c r="N62" s="168"/>
      <c r="O62" s="168"/>
      <c r="P62" s="168"/>
      <c r="Q62" s="168"/>
      <c r="R62" s="168"/>
      <c r="S62" s="168"/>
      <c r="T62" s="168"/>
      <c r="U62" s="168"/>
    </row>
    <row r="63" spans="1:21" x14ac:dyDescent="0.25">
      <c r="A63" s="168"/>
      <c r="B63" s="168"/>
      <c r="C63" s="218"/>
      <c r="E63" s="168"/>
      <c r="F63" s="168"/>
      <c r="G63" s="168"/>
      <c r="H63" s="168"/>
      <c r="I63" s="168"/>
      <c r="J63" s="168"/>
      <c r="K63" s="168"/>
      <c r="L63" s="168"/>
      <c r="M63" s="168"/>
      <c r="N63" s="168"/>
      <c r="O63" s="168"/>
      <c r="P63" s="168"/>
      <c r="Q63" s="168"/>
      <c r="R63" s="168"/>
      <c r="S63" s="168"/>
      <c r="T63" s="168"/>
      <c r="U63" s="168"/>
    </row>
    <row r="64" spans="1:21" x14ac:dyDescent="0.25">
      <c r="A64" s="168"/>
      <c r="B64" s="168"/>
      <c r="C64" s="218"/>
      <c r="E64" s="168"/>
      <c r="F64" s="168"/>
      <c r="G64" s="168"/>
      <c r="H64" s="168"/>
      <c r="I64" s="168"/>
      <c r="J64" s="168"/>
      <c r="K64" s="168"/>
      <c r="L64" s="168"/>
      <c r="M64" s="168"/>
      <c r="N64" s="168"/>
      <c r="O64" s="168"/>
      <c r="P64" s="168"/>
      <c r="Q64" s="168"/>
      <c r="R64" s="168"/>
      <c r="S64" s="168"/>
      <c r="T64" s="168"/>
      <c r="U64" s="168"/>
    </row>
    <row r="65" spans="1:21" x14ac:dyDescent="0.25">
      <c r="A65" s="168"/>
      <c r="B65" s="168"/>
      <c r="C65" s="218"/>
      <c r="E65" s="168"/>
      <c r="F65" s="168"/>
      <c r="G65" s="168"/>
      <c r="H65" s="168"/>
      <c r="I65" s="168"/>
      <c r="J65" s="168"/>
      <c r="K65" s="168"/>
      <c r="L65" s="168"/>
      <c r="M65" s="168"/>
      <c r="N65" s="168"/>
      <c r="O65" s="168"/>
      <c r="P65" s="168"/>
      <c r="Q65" s="168"/>
      <c r="R65" s="168"/>
      <c r="S65" s="168"/>
      <c r="T65" s="168"/>
      <c r="U65" s="168"/>
    </row>
    <row r="66" spans="1:21" x14ac:dyDescent="0.25">
      <c r="A66" s="168"/>
      <c r="B66" s="168"/>
      <c r="C66" s="218"/>
      <c r="E66" s="168"/>
      <c r="F66" s="168"/>
      <c r="G66" s="168"/>
      <c r="H66" s="168"/>
      <c r="I66" s="168"/>
      <c r="J66" s="168"/>
      <c r="K66" s="168"/>
      <c r="L66" s="168"/>
      <c r="M66" s="168"/>
      <c r="N66" s="168"/>
      <c r="O66" s="168"/>
      <c r="P66" s="168"/>
      <c r="Q66" s="168"/>
      <c r="R66" s="168"/>
      <c r="S66" s="168"/>
      <c r="T66" s="168"/>
      <c r="U66" s="168"/>
    </row>
    <row r="67" spans="1:21" x14ac:dyDescent="0.25">
      <c r="A67" s="168"/>
      <c r="B67" s="168"/>
      <c r="C67" s="218"/>
      <c r="E67" s="168"/>
      <c r="F67" s="168"/>
      <c r="G67" s="168"/>
      <c r="H67" s="168"/>
      <c r="I67" s="168"/>
      <c r="J67" s="168"/>
      <c r="K67" s="168"/>
      <c r="L67" s="168"/>
      <c r="M67" s="168"/>
      <c r="N67" s="168"/>
      <c r="O67" s="168"/>
      <c r="P67" s="168"/>
      <c r="Q67" s="168"/>
      <c r="R67" s="168"/>
      <c r="S67" s="168"/>
      <c r="T67" s="168"/>
      <c r="U67" s="168"/>
    </row>
    <row r="68" spans="1:21" x14ac:dyDescent="0.25">
      <c r="A68" s="168"/>
      <c r="B68" s="168"/>
      <c r="C68" s="218"/>
      <c r="E68" s="168"/>
      <c r="F68" s="168"/>
      <c r="G68" s="168"/>
      <c r="H68" s="168"/>
      <c r="I68" s="168"/>
      <c r="J68" s="168"/>
      <c r="K68" s="168"/>
      <c r="L68" s="168"/>
      <c r="M68" s="168"/>
      <c r="N68" s="168"/>
      <c r="O68" s="168"/>
      <c r="P68" s="168"/>
      <c r="Q68" s="168"/>
      <c r="R68" s="168"/>
      <c r="S68" s="168"/>
      <c r="T68" s="168"/>
      <c r="U68" s="168"/>
    </row>
    <row r="69" spans="1:21" x14ac:dyDescent="0.25">
      <c r="A69" s="168"/>
      <c r="B69" s="168"/>
      <c r="C69" s="218"/>
      <c r="E69" s="168"/>
      <c r="F69" s="168"/>
      <c r="G69" s="168"/>
      <c r="H69" s="168"/>
      <c r="I69" s="168"/>
      <c r="J69" s="168"/>
      <c r="K69" s="168"/>
      <c r="L69" s="168"/>
      <c r="M69" s="168"/>
      <c r="N69" s="168"/>
      <c r="O69" s="168"/>
      <c r="P69" s="168"/>
      <c r="Q69" s="168"/>
      <c r="R69" s="168"/>
      <c r="S69" s="168"/>
      <c r="T69" s="168"/>
      <c r="U69" s="168"/>
    </row>
    <row r="70" spans="1:21" x14ac:dyDescent="0.25">
      <c r="A70" s="168"/>
      <c r="B70" s="168"/>
      <c r="C70" s="218"/>
      <c r="E70" s="168"/>
      <c r="F70" s="168"/>
      <c r="G70" s="168"/>
      <c r="H70" s="168"/>
      <c r="I70" s="168"/>
      <c r="J70" s="168"/>
      <c r="K70" s="168"/>
      <c r="L70" s="168"/>
      <c r="M70" s="168"/>
      <c r="N70" s="168"/>
      <c r="O70" s="168"/>
      <c r="P70" s="168"/>
      <c r="Q70" s="168"/>
      <c r="R70" s="168"/>
      <c r="S70" s="168"/>
      <c r="T70" s="168"/>
      <c r="U70" s="168"/>
    </row>
    <row r="71" spans="1:21" x14ac:dyDescent="0.25">
      <c r="A71" s="168"/>
      <c r="B71" s="168"/>
      <c r="C71" s="218"/>
      <c r="E71" s="168"/>
      <c r="F71" s="168"/>
      <c r="G71" s="168"/>
      <c r="H71" s="168"/>
      <c r="I71" s="168"/>
      <c r="J71" s="168"/>
      <c r="K71" s="168"/>
      <c r="L71" s="168"/>
      <c r="M71" s="168"/>
      <c r="N71" s="168"/>
      <c r="O71" s="168"/>
      <c r="P71" s="168"/>
      <c r="Q71" s="168"/>
      <c r="R71" s="168"/>
      <c r="S71" s="168"/>
      <c r="T71" s="168"/>
      <c r="U71" s="168"/>
    </row>
    <row r="72" spans="1:21" x14ac:dyDescent="0.25">
      <c r="A72" s="168"/>
      <c r="B72" s="168"/>
      <c r="C72" s="218"/>
      <c r="E72" s="168"/>
      <c r="F72" s="168"/>
      <c r="G72" s="168"/>
      <c r="H72" s="168"/>
      <c r="I72" s="168"/>
      <c r="J72" s="168"/>
      <c r="K72" s="168"/>
      <c r="L72" s="168"/>
      <c r="M72" s="168"/>
      <c r="N72" s="168"/>
      <c r="O72" s="168"/>
      <c r="P72" s="168"/>
      <c r="Q72" s="168"/>
      <c r="R72" s="168"/>
      <c r="S72" s="168"/>
      <c r="T72" s="168"/>
      <c r="U72" s="168"/>
    </row>
    <row r="73" spans="1:21" x14ac:dyDescent="0.25">
      <c r="A73" s="168"/>
      <c r="B73" s="168"/>
      <c r="C73" s="218"/>
      <c r="E73" s="168"/>
      <c r="F73" s="168"/>
      <c r="G73" s="168"/>
      <c r="H73" s="168"/>
      <c r="I73" s="168"/>
      <c r="J73" s="168"/>
      <c r="K73" s="168"/>
      <c r="L73" s="168"/>
      <c r="M73" s="168"/>
      <c r="N73" s="168"/>
      <c r="O73" s="168"/>
      <c r="P73" s="168"/>
      <c r="Q73" s="168"/>
      <c r="R73" s="168"/>
      <c r="S73" s="168"/>
      <c r="T73" s="168"/>
      <c r="U73" s="168"/>
    </row>
    <row r="74" spans="1:21" x14ac:dyDescent="0.25">
      <c r="A74" s="168"/>
      <c r="B74" s="168"/>
      <c r="C74" s="218"/>
      <c r="E74" s="168"/>
      <c r="F74" s="168"/>
      <c r="G74" s="168"/>
      <c r="H74" s="168"/>
      <c r="I74" s="168"/>
      <c r="J74" s="168"/>
      <c r="K74" s="168"/>
      <c r="L74" s="168"/>
      <c r="M74" s="168"/>
      <c r="N74" s="168"/>
      <c r="O74" s="168"/>
      <c r="P74" s="168"/>
      <c r="Q74" s="168"/>
      <c r="R74" s="168"/>
      <c r="S74" s="168"/>
      <c r="T74" s="168"/>
      <c r="U74" s="168"/>
    </row>
    <row r="75" spans="1:21" x14ac:dyDescent="0.25">
      <c r="A75" s="168"/>
      <c r="B75" s="168"/>
      <c r="C75" s="218"/>
      <c r="E75" s="168"/>
      <c r="F75" s="168"/>
      <c r="G75" s="168"/>
      <c r="H75" s="168"/>
      <c r="I75" s="168"/>
      <c r="J75" s="168"/>
      <c r="K75" s="168"/>
      <c r="L75" s="168"/>
      <c r="M75" s="168"/>
      <c r="N75" s="168"/>
      <c r="O75" s="168"/>
      <c r="P75" s="168"/>
      <c r="Q75" s="168"/>
      <c r="R75" s="168"/>
      <c r="S75" s="168"/>
      <c r="T75" s="168"/>
      <c r="U75" s="168"/>
    </row>
    <row r="76" spans="1:21" x14ac:dyDescent="0.25">
      <c r="A76" s="168"/>
      <c r="B76" s="168"/>
      <c r="C76" s="218"/>
      <c r="E76" s="168"/>
      <c r="F76" s="168"/>
      <c r="G76" s="168"/>
      <c r="H76" s="168"/>
      <c r="I76" s="168"/>
      <c r="J76" s="168"/>
      <c r="K76" s="168"/>
      <c r="L76" s="168"/>
      <c r="M76" s="168"/>
      <c r="N76" s="168"/>
      <c r="O76" s="168"/>
      <c r="P76" s="168"/>
      <c r="Q76" s="168"/>
      <c r="R76" s="168"/>
      <c r="S76" s="168"/>
      <c r="T76" s="168"/>
      <c r="U76" s="168"/>
    </row>
    <row r="77" spans="1:21" x14ac:dyDescent="0.25">
      <c r="A77" s="168"/>
      <c r="B77" s="168"/>
      <c r="C77" s="218"/>
      <c r="E77" s="168"/>
      <c r="F77" s="168"/>
      <c r="G77" s="168"/>
      <c r="H77" s="168"/>
      <c r="I77" s="168"/>
      <c r="J77" s="168"/>
      <c r="K77" s="168"/>
      <c r="L77" s="168"/>
      <c r="M77" s="168"/>
      <c r="N77" s="168"/>
      <c r="O77" s="168"/>
      <c r="P77" s="168"/>
      <c r="Q77" s="168"/>
      <c r="R77" s="168"/>
      <c r="S77" s="168"/>
      <c r="T77" s="168"/>
      <c r="U77" s="168"/>
    </row>
    <row r="78" spans="1:21" x14ac:dyDescent="0.25">
      <c r="A78" s="168"/>
      <c r="B78" s="168"/>
      <c r="C78" s="218"/>
      <c r="E78" s="168"/>
      <c r="F78" s="168"/>
      <c r="G78" s="168"/>
      <c r="H78" s="168"/>
      <c r="I78" s="168"/>
      <c r="J78" s="168"/>
      <c r="K78" s="168"/>
      <c r="L78" s="168"/>
      <c r="M78" s="168"/>
      <c r="N78" s="168"/>
      <c r="O78" s="168"/>
      <c r="P78" s="168"/>
      <c r="Q78" s="168"/>
      <c r="R78" s="168"/>
      <c r="S78" s="168"/>
      <c r="T78" s="168"/>
      <c r="U78" s="168"/>
    </row>
    <row r="79" spans="1:21" x14ac:dyDescent="0.25">
      <c r="A79" s="168"/>
      <c r="B79" s="168"/>
      <c r="C79" s="218"/>
      <c r="E79" s="168"/>
      <c r="F79" s="168"/>
      <c r="G79" s="168"/>
      <c r="H79" s="168"/>
      <c r="I79" s="168"/>
      <c r="J79" s="168"/>
      <c r="K79" s="168"/>
      <c r="L79" s="168"/>
      <c r="M79" s="168"/>
      <c r="N79" s="168"/>
      <c r="O79" s="168"/>
      <c r="P79" s="168"/>
      <c r="Q79" s="168"/>
      <c r="R79" s="168"/>
      <c r="S79" s="168"/>
      <c r="T79" s="168"/>
      <c r="U79" s="168"/>
    </row>
    <row r="80" spans="1:21" x14ac:dyDescent="0.25">
      <c r="A80" s="168"/>
      <c r="B80" s="168"/>
      <c r="C80" s="218"/>
      <c r="E80" s="168"/>
      <c r="F80" s="168"/>
      <c r="G80" s="168"/>
      <c r="H80" s="168"/>
      <c r="I80" s="168"/>
      <c r="J80" s="168"/>
      <c r="K80" s="168"/>
      <c r="L80" s="168"/>
      <c r="M80" s="168"/>
      <c r="N80" s="168"/>
      <c r="O80" s="168"/>
      <c r="P80" s="168"/>
      <c r="Q80" s="168"/>
      <c r="R80" s="168"/>
      <c r="S80" s="168"/>
      <c r="T80" s="168"/>
      <c r="U80" s="168"/>
    </row>
    <row r="81" spans="1:21" x14ac:dyDescent="0.25">
      <c r="A81" s="168"/>
      <c r="B81" s="168"/>
      <c r="C81" s="218"/>
      <c r="E81" s="168"/>
      <c r="F81" s="168"/>
      <c r="G81" s="168"/>
      <c r="H81" s="168"/>
      <c r="I81" s="168"/>
      <c r="J81" s="168"/>
      <c r="K81" s="168"/>
      <c r="L81" s="168"/>
      <c r="M81" s="168"/>
      <c r="N81" s="168"/>
      <c r="O81" s="168"/>
      <c r="P81" s="168"/>
      <c r="Q81" s="168"/>
      <c r="R81" s="168"/>
      <c r="S81" s="168"/>
      <c r="T81" s="168"/>
      <c r="U81" s="168"/>
    </row>
    <row r="82" spans="1:21" x14ac:dyDescent="0.25">
      <c r="A82" s="168"/>
      <c r="B82" s="168"/>
      <c r="C82" s="218"/>
      <c r="E82" s="168"/>
      <c r="F82" s="168"/>
      <c r="G82" s="168"/>
      <c r="H82" s="168"/>
      <c r="I82" s="168"/>
      <c r="J82" s="168"/>
      <c r="K82" s="168"/>
      <c r="L82" s="168"/>
      <c r="M82" s="168"/>
      <c r="N82" s="168"/>
      <c r="O82" s="168"/>
      <c r="P82" s="168"/>
      <c r="Q82" s="168"/>
      <c r="R82" s="168"/>
      <c r="S82" s="168"/>
      <c r="T82" s="168"/>
      <c r="U82" s="168"/>
    </row>
    <row r="83" spans="1:21" x14ac:dyDescent="0.25">
      <c r="A83" s="168"/>
      <c r="B83" s="168"/>
      <c r="C83" s="218"/>
      <c r="E83" s="168"/>
      <c r="F83" s="168"/>
      <c r="G83" s="168"/>
      <c r="H83" s="168"/>
      <c r="I83" s="168"/>
      <c r="J83" s="168"/>
      <c r="K83" s="168"/>
      <c r="L83" s="168"/>
      <c r="M83" s="168"/>
      <c r="N83" s="168"/>
      <c r="O83" s="168"/>
      <c r="P83" s="168"/>
      <c r="Q83" s="168"/>
      <c r="R83" s="168"/>
      <c r="S83" s="168"/>
      <c r="T83" s="168"/>
      <c r="U83" s="168"/>
    </row>
    <row r="84" spans="1:21" x14ac:dyDescent="0.25">
      <c r="A84" s="168"/>
      <c r="B84" s="168"/>
      <c r="C84" s="218"/>
      <c r="E84" s="168"/>
      <c r="F84" s="168"/>
      <c r="G84" s="168"/>
      <c r="H84" s="168"/>
      <c r="I84" s="168"/>
      <c r="J84" s="168"/>
      <c r="K84" s="168"/>
      <c r="L84" s="168"/>
      <c r="M84" s="168"/>
      <c r="N84" s="168"/>
      <c r="O84" s="168"/>
      <c r="P84" s="168"/>
      <c r="Q84" s="168"/>
      <c r="R84" s="168"/>
      <c r="S84" s="168"/>
      <c r="T84" s="168"/>
      <c r="U84" s="168"/>
    </row>
    <row r="85" spans="1:21" x14ac:dyDescent="0.25">
      <c r="A85" s="168"/>
      <c r="B85" s="168"/>
      <c r="C85" s="218"/>
      <c r="E85" s="168"/>
      <c r="F85" s="168"/>
      <c r="G85" s="168"/>
      <c r="H85" s="168"/>
      <c r="I85" s="168"/>
      <c r="J85" s="168"/>
      <c r="K85" s="168"/>
      <c r="L85" s="168"/>
      <c r="M85" s="168"/>
      <c r="N85" s="168"/>
      <c r="O85" s="168"/>
      <c r="P85" s="168"/>
      <c r="Q85" s="168"/>
      <c r="R85" s="168"/>
      <c r="S85" s="168"/>
      <c r="T85" s="168"/>
      <c r="U85" s="168"/>
    </row>
    <row r="86" spans="1:21" x14ac:dyDescent="0.25">
      <c r="A86" s="168"/>
      <c r="B86" s="168"/>
      <c r="C86" s="218"/>
      <c r="E86" s="168"/>
      <c r="F86" s="168"/>
      <c r="G86" s="168"/>
      <c r="H86" s="168"/>
      <c r="I86" s="168"/>
      <c r="J86" s="168"/>
      <c r="K86" s="168"/>
      <c r="L86" s="168"/>
      <c r="M86" s="168"/>
      <c r="N86" s="168"/>
      <c r="O86" s="168"/>
      <c r="P86" s="168"/>
      <c r="Q86" s="168"/>
      <c r="R86" s="168"/>
      <c r="S86" s="168"/>
      <c r="T86" s="168"/>
      <c r="U86" s="168"/>
    </row>
    <row r="87" spans="1:21" x14ac:dyDescent="0.25">
      <c r="A87" s="168"/>
      <c r="B87" s="168"/>
      <c r="C87" s="218"/>
      <c r="E87" s="168"/>
      <c r="F87" s="168"/>
      <c r="G87" s="168"/>
      <c r="H87" s="168"/>
      <c r="I87" s="168"/>
      <c r="J87" s="168"/>
      <c r="K87" s="168"/>
      <c r="L87" s="168"/>
      <c r="M87" s="168"/>
      <c r="N87" s="168"/>
      <c r="O87" s="168"/>
      <c r="P87" s="168"/>
      <c r="Q87" s="168"/>
      <c r="R87" s="168"/>
      <c r="S87" s="168"/>
      <c r="T87" s="168"/>
      <c r="U87" s="168"/>
    </row>
    <row r="88" spans="1:21" x14ac:dyDescent="0.25">
      <c r="A88" s="168"/>
      <c r="B88" s="168"/>
      <c r="C88" s="218"/>
      <c r="E88" s="168"/>
      <c r="F88" s="168"/>
      <c r="G88" s="168"/>
      <c r="H88" s="168"/>
      <c r="I88" s="168"/>
      <c r="J88" s="168"/>
      <c r="K88" s="168"/>
      <c r="L88" s="168"/>
      <c r="M88" s="168"/>
      <c r="N88" s="168"/>
      <c r="O88" s="168"/>
      <c r="P88" s="168"/>
      <c r="Q88" s="168"/>
      <c r="R88" s="168"/>
      <c r="S88" s="168"/>
      <c r="T88" s="168"/>
      <c r="U88" s="168"/>
    </row>
    <row r="89" spans="1:21" x14ac:dyDescent="0.25">
      <c r="A89" s="168"/>
      <c r="B89" s="168"/>
      <c r="C89" s="218"/>
      <c r="E89" s="168"/>
      <c r="F89" s="168"/>
      <c r="G89" s="168"/>
      <c r="H89" s="168"/>
      <c r="I89" s="168"/>
      <c r="J89" s="168"/>
      <c r="K89" s="168"/>
      <c r="L89" s="168"/>
      <c r="M89" s="168"/>
      <c r="N89" s="168"/>
      <c r="O89" s="168"/>
      <c r="P89" s="168"/>
      <c r="Q89" s="168"/>
      <c r="R89" s="168"/>
      <c r="S89" s="168"/>
      <c r="T89" s="168"/>
      <c r="U89" s="168"/>
    </row>
    <row r="90" spans="1:21" x14ac:dyDescent="0.25">
      <c r="A90" s="168"/>
      <c r="B90" s="168"/>
      <c r="C90" s="218"/>
      <c r="E90" s="168"/>
      <c r="F90" s="168"/>
      <c r="G90" s="168"/>
      <c r="H90" s="168"/>
      <c r="I90" s="168"/>
      <c r="J90" s="168"/>
      <c r="K90" s="168"/>
      <c r="L90" s="168"/>
      <c r="M90" s="168"/>
      <c r="N90" s="168"/>
      <c r="O90" s="168"/>
      <c r="P90" s="168"/>
      <c r="Q90" s="168"/>
      <c r="R90" s="168"/>
      <c r="S90" s="168"/>
      <c r="T90" s="168"/>
      <c r="U90" s="168"/>
    </row>
    <row r="91" spans="1:21" x14ac:dyDescent="0.25">
      <c r="A91" s="168"/>
      <c r="B91" s="168"/>
      <c r="C91" s="218"/>
      <c r="E91" s="168"/>
      <c r="F91" s="168"/>
      <c r="G91" s="168"/>
      <c r="H91" s="168"/>
      <c r="I91" s="168"/>
      <c r="J91" s="168"/>
      <c r="K91" s="168"/>
      <c r="L91" s="168"/>
      <c r="M91" s="168"/>
      <c r="N91" s="168"/>
      <c r="O91" s="168"/>
      <c r="P91" s="168"/>
      <c r="Q91" s="168"/>
      <c r="R91" s="168"/>
      <c r="S91" s="168"/>
      <c r="T91" s="168"/>
      <c r="U91" s="168"/>
    </row>
    <row r="92" spans="1:21" x14ac:dyDescent="0.25">
      <c r="A92" s="168"/>
      <c r="B92" s="168"/>
      <c r="C92" s="218"/>
      <c r="E92" s="168"/>
      <c r="F92" s="168"/>
      <c r="G92" s="168"/>
      <c r="H92" s="168"/>
      <c r="I92" s="168"/>
      <c r="J92" s="168"/>
      <c r="K92" s="168"/>
      <c r="L92" s="168"/>
      <c r="M92" s="168"/>
      <c r="N92" s="168"/>
      <c r="O92" s="168"/>
      <c r="P92" s="168"/>
      <c r="Q92" s="168"/>
      <c r="R92" s="168"/>
      <c r="S92" s="168"/>
      <c r="T92" s="168"/>
      <c r="U92" s="168"/>
    </row>
    <row r="93" spans="1:21" x14ac:dyDescent="0.25">
      <c r="A93" s="168"/>
      <c r="B93" s="168"/>
      <c r="C93" s="218"/>
      <c r="E93" s="168"/>
      <c r="F93" s="168"/>
      <c r="G93" s="168"/>
      <c r="H93" s="168"/>
      <c r="I93" s="168"/>
      <c r="J93" s="168"/>
      <c r="K93" s="168"/>
      <c r="L93" s="168"/>
      <c r="M93" s="168"/>
      <c r="N93" s="168"/>
      <c r="O93" s="168"/>
      <c r="P93" s="168"/>
      <c r="Q93" s="168"/>
      <c r="R93" s="168"/>
      <c r="S93" s="168"/>
      <c r="T93" s="168"/>
      <c r="U93" s="168"/>
    </row>
    <row r="94" spans="1:21" x14ac:dyDescent="0.25">
      <c r="A94" s="168"/>
      <c r="B94" s="168"/>
      <c r="C94" s="218"/>
      <c r="E94" s="168"/>
      <c r="F94" s="168"/>
      <c r="G94" s="168"/>
      <c r="H94" s="168"/>
      <c r="I94" s="168"/>
      <c r="J94" s="168"/>
      <c r="K94" s="168"/>
      <c r="L94" s="168"/>
      <c r="M94" s="168"/>
      <c r="N94" s="168"/>
      <c r="O94" s="168"/>
      <c r="P94" s="168"/>
      <c r="Q94" s="168"/>
      <c r="R94" s="168"/>
      <c r="S94" s="168"/>
      <c r="T94" s="168"/>
      <c r="U94" s="168"/>
    </row>
    <row r="95" spans="1:21" x14ac:dyDescent="0.25">
      <c r="A95" s="168"/>
      <c r="B95" s="168"/>
      <c r="C95" s="218"/>
      <c r="E95" s="168"/>
      <c r="F95" s="168"/>
      <c r="G95" s="168"/>
      <c r="H95" s="168"/>
      <c r="I95" s="168"/>
      <c r="J95" s="168"/>
      <c r="K95" s="168"/>
      <c r="L95" s="168"/>
      <c r="M95" s="168"/>
      <c r="N95" s="168"/>
      <c r="O95" s="168"/>
      <c r="P95" s="168"/>
      <c r="Q95" s="168"/>
      <c r="R95" s="168"/>
      <c r="S95" s="168"/>
      <c r="T95" s="168"/>
      <c r="U95" s="168"/>
    </row>
    <row r="96" spans="1:21" x14ac:dyDescent="0.25">
      <c r="A96" s="168"/>
      <c r="B96" s="168"/>
      <c r="C96" s="218"/>
      <c r="E96" s="168"/>
      <c r="F96" s="168"/>
      <c r="G96" s="168"/>
      <c r="H96" s="168"/>
      <c r="I96" s="168"/>
      <c r="J96" s="168"/>
      <c r="K96" s="168"/>
      <c r="L96" s="168"/>
      <c r="M96" s="168"/>
      <c r="N96" s="168"/>
      <c r="O96" s="168"/>
      <c r="P96" s="168"/>
      <c r="Q96" s="168"/>
      <c r="R96" s="168"/>
      <c r="S96" s="168"/>
      <c r="T96" s="168"/>
      <c r="U96" s="168"/>
    </row>
    <row r="97" spans="1:21" x14ac:dyDescent="0.25">
      <c r="A97" s="168"/>
      <c r="B97" s="168"/>
      <c r="C97" s="218"/>
      <c r="E97" s="168"/>
      <c r="F97" s="168"/>
      <c r="G97" s="168"/>
      <c r="H97" s="168"/>
      <c r="I97" s="168"/>
      <c r="J97" s="168"/>
      <c r="K97" s="168"/>
      <c r="L97" s="168"/>
      <c r="M97" s="168"/>
      <c r="N97" s="168"/>
      <c r="O97" s="168"/>
      <c r="P97" s="168"/>
      <c r="Q97" s="168"/>
      <c r="R97" s="168"/>
      <c r="S97" s="168"/>
      <c r="T97" s="168"/>
      <c r="U97" s="168"/>
    </row>
    <row r="98" spans="1:21" x14ac:dyDescent="0.25">
      <c r="A98" s="168"/>
      <c r="B98" s="168"/>
      <c r="C98" s="218"/>
      <c r="E98" s="168"/>
      <c r="F98" s="168"/>
      <c r="G98" s="168"/>
      <c r="H98" s="168"/>
      <c r="I98" s="168"/>
      <c r="J98" s="168"/>
      <c r="K98" s="168"/>
      <c r="L98" s="168"/>
      <c r="M98" s="168"/>
      <c r="N98" s="168"/>
      <c r="O98" s="168"/>
      <c r="P98" s="168"/>
      <c r="Q98" s="168"/>
      <c r="R98" s="168"/>
      <c r="S98" s="168"/>
      <c r="T98" s="168"/>
      <c r="U98" s="168"/>
    </row>
    <row r="99" spans="1:21" x14ac:dyDescent="0.25">
      <c r="A99" s="168"/>
      <c r="B99" s="168"/>
      <c r="C99" s="21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9" priority="2"/>
  </conditionalFormatting>
  <conditionalFormatting sqref="C22">
    <cfRule type="duplicateValues" dxfId="8"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89"/>
  <sheetViews>
    <sheetView zoomScaleNormal="100" workbookViewId="0">
      <pane xSplit="3" ySplit="8" topLeftCell="G9" activePane="bottomRight" state="frozen"/>
      <selection pane="topRight" activeCell="D1" sqref="D1"/>
      <selection pane="bottomLeft" activeCell="A9" sqref="A9"/>
      <selection pane="bottomRight" activeCell="J2" sqref="J2"/>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4" customWidth="1"/>
    <col min="30" max="30" width="1.5703125" style="1" customWidth="1"/>
    <col min="31" max="16384" width="9.140625" style="1"/>
  </cols>
  <sheetData>
    <row r="1" spans="2:29" ht="18.75" x14ac:dyDescent="0.3">
      <c r="B1" s="290" t="s">
        <v>537</v>
      </c>
      <c r="X1" s="289" t="s">
        <v>480</v>
      </c>
    </row>
    <row r="2" spans="2:29" x14ac:dyDescent="0.25">
      <c r="X2" s="289" t="s">
        <v>479</v>
      </c>
    </row>
    <row r="3" spans="2:29" ht="4.5" customHeight="1" x14ac:dyDescent="0.25"/>
    <row r="4" spans="2:29" ht="4.5" customHeight="1" x14ac:dyDescent="0.25"/>
    <row r="5" spans="2:29" ht="20.100000000000001" customHeight="1" thickBot="1" x14ac:dyDescent="0.3">
      <c r="B5" s="486" t="s">
        <v>478</v>
      </c>
      <c r="C5" s="486"/>
      <c r="D5" s="486"/>
      <c r="E5" s="486"/>
      <c r="F5" s="486"/>
      <c r="G5" s="486"/>
      <c r="H5" s="486"/>
      <c r="I5" s="486"/>
      <c r="J5" s="486"/>
      <c r="K5" s="486"/>
      <c r="L5" s="486"/>
      <c r="M5" s="486"/>
      <c r="N5" s="486"/>
      <c r="O5" s="486"/>
      <c r="P5" s="486"/>
      <c r="Q5" s="486"/>
      <c r="R5" s="486"/>
      <c r="S5" s="486"/>
      <c r="T5" s="486"/>
      <c r="U5" s="486"/>
      <c r="V5" s="486"/>
      <c r="W5" s="486"/>
    </row>
    <row r="6" spans="2:29" s="249" customFormat="1" ht="15" customHeight="1" x14ac:dyDescent="0.25">
      <c r="B6" s="494" t="s">
        <v>473</v>
      </c>
      <c r="C6" s="495"/>
      <c r="D6" s="494">
        <v>2021</v>
      </c>
      <c r="E6" s="500"/>
      <c r="F6" s="500"/>
      <c r="G6" s="500"/>
      <c r="H6" s="500"/>
      <c r="I6" s="500"/>
      <c r="J6" s="500"/>
      <c r="K6" s="500"/>
      <c r="L6" s="500"/>
      <c r="M6" s="501"/>
      <c r="N6" s="492">
        <v>2022</v>
      </c>
      <c r="O6" s="482"/>
      <c r="P6" s="481">
        <v>2023</v>
      </c>
      <c r="Q6" s="482"/>
      <c r="R6" s="481">
        <v>2024</v>
      </c>
      <c r="S6" s="482"/>
      <c r="T6" s="481">
        <v>2025</v>
      </c>
      <c r="U6" s="482"/>
      <c r="V6" s="481" t="s">
        <v>417</v>
      </c>
      <c r="W6" s="482"/>
      <c r="X6" s="487" t="s">
        <v>472</v>
      </c>
    </row>
    <row r="7" spans="2:29" s="249" customFormat="1" x14ac:dyDescent="0.25">
      <c r="B7" s="496"/>
      <c r="C7" s="497"/>
      <c r="D7" s="491" t="s">
        <v>471</v>
      </c>
      <c r="E7" s="490"/>
      <c r="F7" s="490" t="s">
        <v>470</v>
      </c>
      <c r="G7" s="490"/>
      <c r="H7" s="490" t="s">
        <v>469</v>
      </c>
      <c r="I7" s="490"/>
      <c r="J7" s="490" t="s">
        <v>468</v>
      </c>
      <c r="K7" s="490"/>
      <c r="L7" s="490" t="s">
        <v>467</v>
      </c>
      <c r="M7" s="499"/>
      <c r="N7" s="493"/>
      <c r="O7" s="484"/>
      <c r="P7" s="483"/>
      <c r="Q7" s="484"/>
      <c r="R7" s="483"/>
      <c r="S7" s="484"/>
      <c r="T7" s="483"/>
      <c r="U7" s="484"/>
      <c r="V7" s="483"/>
      <c r="W7" s="484"/>
      <c r="X7" s="488"/>
    </row>
    <row r="8" spans="2:29" s="249" customFormat="1" x14ac:dyDescent="0.25">
      <c r="B8" s="491"/>
      <c r="C8" s="498"/>
      <c r="D8" s="416" t="s">
        <v>466</v>
      </c>
      <c r="E8" s="418" t="s">
        <v>465</v>
      </c>
      <c r="F8" s="418" t="s">
        <v>466</v>
      </c>
      <c r="G8" s="418" t="s">
        <v>465</v>
      </c>
      <c r="H8" s="418" t="s">
        <v>466</v>
      </c>
      <c r="I8" s="418" t="s">
        <v>465</v>
      </c>
      <c r="J8" s="418" t="s">
        <v>466</v>
      </c>
      <c r="K8" s="418" t="s">
        <v>465</v>
      </c>
      <c r="L8" s="418" t="s">
        <v>466</v>
      </c>
      <c r="M8" s="419" t="s">
        <v>465</v>
      </c>
      <c r="N8" s="268" t="s">
        <v>466</v>
      </c>
      <c r="O8" s="419" t="s">
        <v>465</v>
      </c>
      <c r="P8" s="268" t="s">
        <v>466</v>
      </c>
      <c r="Q8" s="419" t="s">
        <v>465</v>
      </c>
      <c r="R8" s="416" t="s">
        <v>466</v>
      </c>
      <c r="S8" s="419" t="s">
        <v>465</v>
      </c>
      <c r="T8" s="416" t="s">
        <v>466</v>
      </c>
      <c r="U8" s="419" t="s">
        <v>465</v>
      </c>
      <c r="V8" s="416" t="s">
        <v>466</v>
      </c>
      <c r="W8" s="417" t="s">
        <v>465</v>
      </c>
      <c r="X8" s="489"/>
    </row>
    <row r="9" spans="2:29" s="249" customFormat="1" x14ac:dyDescent="0.25">
      <c r="B9" s="267" t="s">
        <v>464</v>
      </c>
      <c r="C9" s="287"/>
      <c r="D9" s="416"/>
      <c r="E9" s="418"/>
      <c r="F9" s="418"/>
      <c r="G9" s="418"/>
      <c r="H9" s="418"/>
      <c r="I9" s="418"/>
      <c r="J9" s="258">
        <v>4169</v>
      </c>
      <c r="K9" s="258">
        <v>4169</v>
      </c>
      <c r="L9" s="258">
        <v>4169</v>
      </c>
      <c r="M9" s="258">
        <v>4169</v>
      </c>
      <c r="N9" s="257"/>
      <c r="O9" s="256"/>
      <c r="P9" s="257"/>
      <c r="Q9" s="256"/>
      <c r="R9" s="257"/>
      <c r="S9" s="256"/>
      <c r="T9" s="257"/>
      <c r="U9" s="257"/>
      <c r="V9" s="251">
        <f t="shared" ref="V9:W25" si="0">T9+R9+P9+N9+L9</f>
        <v>4169</v>
      </c>
      <c r="W9" s="251">
        <f t="shared" si="0"/>
        <v>4169</v>
      </c>
      <c r="X9" s="255"/>
    </row>
    <row r="10" spans="2:29" s="249" customFormat="1" x14ac:dyDescent="0.25">
      <c r="B10" s="267" t="s">
        <v>463</v>
      </c>
      <c r="C10" s="287"/>
      <c r="D10" s="416"/>
      <c r="E10" s="418"/>
      <c r="F10" s="418"/>
      <c r="G10" s="418"/>
      <c r="H10" s="418"/>
      <c r="I10" s="418"/>
      <c r="J10" s="258">
        <v>2853</v>
      </c>
      <c r="K10" s="258">
        <v>2853</v>
      </c>
      <c r="L10" s="258">
        <v>2853</v>
      </c>
      <c r="M10" s="258">
        <v>2853</v>
      </c>
      <c r="N10" s="257"/>
      <c r="O10" s="256"/>
      <c r="P10" s="257"/>
      <c r="Q10" s="256"/>
      <c r="R10" s="257"/>
      <c r="S10" s="256"/>
      <c r="T10" s="257"/>
      <c r="U10" s="257"/>
      <c r="V10" s="251">
        <f t="shared" si="0"/>
        <v>2853</v>
      </c>
      <c r="W10" s="251">
        <f t="shared" si="0"/>
        <v>2853</v>
      </c>
      <c r="X10" s="255"/>
    </row>
    <row r="11" spans="2:29" s="249" customFormat="1" x14ac:dyDescent="0.25">
      <c r="B11" s="267" t="s">
        <v>462</v>
      </c>
      <c r="C11" s="287"/>
      <c r="D11" s="416"/>
      <c r="E11" s="418"/>
      <c r="F11" s="418"/>
      <c r="G11" s="418"/>
      <c r="H11" s="418"/>
      <c r="I11" s="418"/>
      <c r="J11" s="258">
        <v>345</v>
      </c>
      <c r="K11" s="258">
        <v>345</v>
      </c>
      <c r="L11" s="258">
        <v>345</v>
      </c>
      <c r="M11" s="258">
        <v>345</v>
      </c>
      <c r="N11" s="257"/>
      <c r="O11" s="256"/>
      <c r="P11" s="257"/>
      <c r="Q11" s="256"/>
      <c r="R11" s="257"/>
      <c r="S11" s="256"/>
      <c r="T11" s="257"/>
      <c r="U11" s="257"/>
      <c r="V11" s="251">
        <f t="shared" si="0"/>
        <v>345</v>
      </c>
      <c r="W11" s="251">
        <f t="shared" si="0"/>
        <v>345</v>
      </c>
      <c r="X11" s="255"/>
      <c r="AA11" s="250"/>
      <c r="AB11" s="250"/>
      <c r="AC11" s="250"/>
    </row>
    <row r="12" spans="2:29" s="249" customFormat="1" x14ac:dyDescent="0.25">
      <c r="B12" s="263" t="s">
        <v>461</v>
      </c>
      <c r="C12" s="286"/>
      <c r="D12" s="261"/>
      <c r="E12" s="260"/>
      <c r="F12" s="260"/>
      <c r="G12" s="260"/>
      <c r="H12" s="260"/>
      <c r="I12" s="260"/>
      <c r="J12" s="258"/>
      <c r="K12" s="258"/>
      <c r="L12" s="258"/>
      <c r="M12" s="256"/>
      <c r="N12" s="257"/>
      <c r="O12" s="256"/>
      <c r="P12" s="251"/>
      <c r="Q12" s="256"/>
      <c r="R12" s="251"/>
      <c r="S12" s="256"/>
      <c r="T12" s="288"/>
      <c r="U12" s="291"/>
      <c r="V12" s="251">
        <f t="shared" si="0"/>
        <v>0</v>
      </c>
      <c r="W12" s="251">
        <f t="shared" si="0"/>
        <v>0</v>
      </c>
      <c r="X12" s="255"/>
      <c r="Z12" s="238"/>
      <c r="AA12" s="250"/>
      <c r="AB12" s="250"/>
      <c r="AC12" s="250"/>
    </row>
    <row r="13" spans="2:29" s="249" customFormat="1" hidden="1" x14ac:dyDescent="0.25">
      <c r="B13" s="263" t="s">
        <v>460</v>
      </c>
      <c r="C13" s="286"/>
      <c r="D13" s="261"/>
      <c r="E13" s="260"/>
      <c r="F13" s="260"/>
      <c r="G13" s="260"/>
      <c r="H13" s="260"/>
      <c r="I13" s="260"/>
      <c r="J13" s="258"/>
      <c r="K13" s="258"/>
      <c r="L13" s="258"/>
      <c r="M13" s="256"/>
      <c r="N13" s="257"/>
      <c r="O13" s="256"/>
      <c r="P13" s="251"/>
      <c r="Q13" s="256"/>
      <c r="R13" s="251"/>
      <c r="S13" s="256"/>
      <c r="T13" s="251"/>
      <c r="U13" s="256"/>
      <c r="V13" s="251">
        <f t="shared" si="0"/>
        <v>0</v>
      </c>
      <c r="W13" s="251">
        <f t="shared" si="0"/>
        <v>0</v>
      </c>
      <c r="X13" s="255"/>
      <c r="Z13" s="238"/>
      <c r="AA13" s="250"/>
      <c r="AB13" s="250"/>
      <c r="AC13" s="250"/>
    </row>
    <row r="14" spans="2:29" s="249" customFormat="1" hidden="1" x14ac:dyDescent="0.25">
      <c r="B14" s="263" t="s">
        <v>459</v>
      </c>
      <c r="C14" s="286"/>
      <c r="D14" s="261"/>
      <c r="E14" s="260"/>
      <c r="F14" s="260"/>
      <c r="G14" s="260"/>
      <c r="H14" s="260"/>
      <c r="I14" s="260"/>
      <c r="J14" s="258"/>
      <c r="K14" s="258"/>
      <c r="L14" s="258"/>
      <c r="M14" s="256"/>
      <c r="N14" s="257"/>
      <c r="O14" s="256"/>
      <c r="P14" s="251"/>
      <c r="Q14" s="256"/>
      <c r="R14" s="251"/>
      <c r="S14" s="256"/>
      <c r="T14" s="251"/>
      <c r="U14" s="256"/>
      <c r="V14" s="251">
        <f t="shared" si="0"/>
        <v>0</v>
      </c>
      <c r="W14" s="251">
        <f t="shared" si="0"/>
        <v>0</v>
      </c>
      <c r="X14" s="255"/>
      <c r="Z14" s="238"/>
      <c r="AA14" s="250"/>
      <c r="AB14" s="250"/>
      <c r="AC14" s="250"/>
    </row>
    <row r="15" spans="2:29" s="249" customFormat="1" hidden="1" x14ac:dyDescent="0.25">
      <c r="B15" s="263" t="s">
        <v>458</v>
      </c>
      <c r="C15" s="286"/>
      <c r="D15" s="261"/>
      <c r="E15" s="260"/>
      <c r="F15" s="260"/>
      <c r="G15" s="260"/>
      <c r="H15" s="260"/>
      <c r="I15" s="260"/>
      <c r="J15" s="258"/>
      <c r="K15" s="258"/>
      <c r="L15" s="258"/>
      <c r="M15" s="256"/>
      <c r="N15" s="257"/>
      <c r="O15" s="256"/>
      <c r="P15" s="251"/>
      <c r="Q15" s="256"/>
      <c r="R15" s="251"/>
      <c r="S15" s="256"/>
      <c r="T15" s="251"/>
      <c r="U15" s="256"/>
      <c r="V15" s="251">
        <f t="shared" si="0"/>
        <v>0</v>
      </c>
      <c r="W15" s="251">
        <f t="shared" si="0"/>
        <v>0</v>
      </c>
      <c r="X15" s="255"/>
      <c r="Z15" s="238"/>
      <c r="AA15" s="250"/>
      <c r="AB15" s="250"/>
      <c r="AC15" s="250"/>
    </row>
    <row r="16" spans="2:29" s="249" customFormat="1" hidden="1" x14ac:dyDescent="0.25">
      <c r="B16" s="263" t="s">
        <v>457</v>
      </c>
      <c r="C16" s="286"/>
      <c r="D16" s="261"/>
      <c r="E16" s="260"/>
      <c r="F16" s="260"/>
      <c r="G16" s="260"/>
      <c r="H16" s="260"/>
      <c r="I16" s="260"/>
      <c r="J16" s="258"/>
      <c r="K16" s="258"/>
      <c r="L16" s="258"/>
      <c r="M16" s="256"/>
      <c r="N16" s="257"/>
      <c r="O16" s="256"/>
      <c r="P16" s="251"/>
      <c r="Q16" s="256"/>
      <c r="R16" s="251"/>
      <c r="S16" s="256"/>
      <c r="T16" s="251"/>
      <c r="U16" s="256"/>
      <c r="V16" s="251">
        <f t="shared" si="0"/>
        <v>0</v>
      </c>
      <c r="W16" s="251">
        <f t="shared" si="0"/>
        <v>0</v>
      </c>
      <c r="X16" s="255"/>
      <c r="Z16" s="238"/>
      <c r="AA16" s="250"/>
      <c r="AB16" s="250"/>
      <c r="AC16" s="250"/>
    </row>
    <row r="17" spans="2:29" s="249" customFormat="1" hidden="1" x14ac:dyDescent="0.25">
      <c r="B17" s="263" t="s">
        <v>456</v>
      </c>
      <c r="C17" s="286"/>
      <c r="D17" s="261"/>
      <c r="E17" s="260"/>
      <c r="F17" s="260"/>
      <c r="G17" s="260"/>
      <c r="H17" s="260"/>
      <c r="I17" s="260"/>
      <c r="J17" s="258"/>
      <c r="K17" s="258"/>
      <c r="L17" s="258"/>
      <c r="M17" s="256"/>
      <c r="N17" s="257"/>
      <c r="O17" s="256"/>
      <c r="P17" s="251"/>
      <c r="Q17" s="256"/>
      <c r="R17" s="251"/>
      <c r="S17" s="256"/>
      <c r="T17" s="251"/>
      <c r="U17" s="256"/>
      <c r="V17" s="251">
        <f t="shared" si="0"/>
        <v>0</v>
      </c>
      <c r="W17" s="251">
        <f t="shared" si="0"/>
        <v>0</v>
      </c>
      <c r="X17" s="255"/>
      <c r="Z17" s="238"/>
      <c r="AA17" s="250"/>
      <c r="AB17" s="250"/>
      <c r="AC17" s="250"/>
    </row>
    <row r="18" spans="2:29" s="249" customFormat="1" hidden="1" x14ac:dyDescent="0.25">
      <c r="B18" s="263" t="s">
        <v>455</v>
      </c>
      <c r="C18" s="286"/>
      <c r="D18" s="261"/>
      <c r="E18" s="260"/>
      <c r="F18" s="260"/>
      <c r="G18" s="260"/>
      <c r="H18" s="260"/>
      <c r="I18" s="260"/>
      <c r="J18" s="258"/>
      <c r="K18" s="258"/>
      <c r="L18" s="258"/>
      <c r="M18" s="256"/>
      <c r="N18" s="257"/>
      <c r="O18" s="256"/>
      <c r="P18" s="251"/>
      <c r="Q18" s="256"/>
      <c r="R18" s="251"/>
      <c r="S18" s="256"/>
      <c r="T18" s="251"/>
      <c r="U18" s="256"/>
      <c r="V18" s="251">
        <f t="shared" si="0"/>
        <v>0</v>
      </c>
      <c r="W18" s="251">
        <f t="shared" si="0"/>
        <v>0</v>
      </c>
      <c r="X18" s="255"/>
      <c r="Z18" s="238"/>
      <c r="AA18" s="250"/>
      <c r="AB18" s="250"/>
      <c r="AC18" s="250"/>
    </row>
    <row r="19" spans="2:29" s="249" customFormat="1" ht="15.75" thickBot="1" x14ac:dyDescent="0.3">
      <c r="B19" s="263" t="s">
        <v>454</v>
      </c>
      <c r="C19" s="286"/>
      <c r="D19" s="261"/>
      <c r="E19" s="260"/>
      <c r="F19" s="260"/>
      <c r="G19" s="260"/>
      <c r="H19" s="260"/>
      <c r="I19" s="260"/>
      <c r="J19" s="258">
        <v>0</v>
      </c>
      <c r="K19" s="258">
        <v>0</v>
      </c>
      <c r="L19" s="258">
        <v>0</v>
      </c>
      <c r="M19" s="256">
        <v>0</v>
      </c>
      <c r="N19" s="257"/>
      <c r="O19" s="256"/>
      <c r="P19" s="258"/>
      <c r="Q19" s="256"/>
      <c r="R19" s="258"/>
      <c r="S19" s="256"/>
      <c r="T19" s="258"/>
      <c r="U19" s="256"/>
      <c r="V19" s="251">
        <f t="shared" si="0"/>
        <v>0</v>
      </c>
      <c r="W19" s="251">
        <f t="shared" si="0"/>
        <v>0</v>
      </c>
      <c r="X19" s="255"/>
      <c r="Z19" s="238"/>
      <c r="AA19" s="250"/>
      <c r="AB19" s="250"/>
      <c r="AC19" s="250"/>
    </row>
    <row r="20" spans="2:29" s="249" customFormat="1" ht="15.75" hidden="1" thickBot="1" x14ac:dyDescent="0.3">
      <c r="B20" s="263" t="s">
        <v>453</v>
      </c>
      <c r="C20" s="286"/>
      <c r="D20" s="261"/>
      <c r="E20" s="260"/>
      <c r="F20" s="260"/>
      <c r="G20" s="260"/>
      <c r="H20" s="260"/>
      <c r="I20" s="260"/>
      <c r="J20" s="258"/>
      <c r="K20" s="258"/>
      <c r="L20" s="258"/>
      <c r="M20" s="256"/>
      <c r="N20" s="257"/>
      <c r="O20" s="256"/>
      <c r="P20" s="257"/>
      <c r="Q20" s="256"/>
      <c r="R20" s="251"/>
      <c r="S20" s="256"/>
      <c r="T20" s="251"/>
      <c r="U20" s="256"/>
      <c r="V20" s="251">
        <f t="shared" si="0"/>
        <v>0</v>
      </c>
      <c r="W20" s="251">
        <f t="shared" si="0"/>
        <v>0</v>
      </c>
      <c r="X20" s="255"/>
      <c r="Z20" s="238"/>
      <c r="AA20" s="250"/>
      <c r="AB20" s="250"/>
      <c r="AC20" s="250"/>
    </row>
    <row r="21" spans="2:29" s="249" customFormat="1" ht="15.75" hidden="1" thickBot="1" x14ac:dyDescent="0.3">
      <c r="B21" s="263" t="s">
        <v>452</v>
      </c>
      <c r="C21" s="286"/>
      <c r="D21" s="261"/>
      <c r="E21" s="260"/>
      <c r="F21" s="260"/>
      <c r="G21" s="260"/>
      <c r="H21" s="260"/>
      <c r="I21" s="260"/>
      <c r="J21" s="258"/>
      <c r="K21" s="258"/>
      <c r="L21" s="258"/>
      <c r="M21" s="256"/>
      <c r="N21" s="257"/>
      <c r="O21" s="256"/>
      <c r="P21" s="257"/>
      <c r="Q21" s="256"/>
      <c r="R21" s="251"/>
      <c r="S21" s="256"/>
      <c r="T21" s="251"/>
      <c r="U21" s="256"/>
      <c r="V21" s="251">
        <f t="shared" si="0"/>
        <v>0</v>
      </c>
      <c r="W21" s="251">
        <f t="shared" si="0"/>
        <v>0</v>
      </c>
      <c r="X21" s="255"/>
      <c r="Z21" s="238"/>
      <c r="AA21" s="250"/>
      <c r="AB21" s="250"/>
      <c r="AC21" s="250"/>
    </row>
    <row r="22" spans="2:29" s="249" customFormat="1" ht="15.75" hidden="1" thickBot="1" x14ac:dyDescent="0.3">
      <c r="B22" s="254" t="s">
        <v>451</v>
      </c>
      <c r="C22" s="285"/>
      <c r="D22" s="246"/>
      <c r="E22" s="245"/>
      <c r="F22" s="245"/>
      <c r="G22" s="245"/>
      <c r="H22" s="245"/>
      <c r="I22" s="245"/>
      <c r="J22" s="244"/>
      <c r="K22" s="244"/>
      <c r="L22" s="244"/>
      <c r="M22" s="242"/>
      <c r="N22" s="243"/>
      <c r="O22" s="242"/>
      <c r="P22" s="243"/>
      <c r="Q22" s="242"/>
      <c r="R22" s="241"/>
      <c r="S22" s="242"/>
      <c r="T22" s="241"/>
      <c r="U22" s="242"/>
      <c r="V22" s="251">
        <f t="shared" si="0"/>
        <v>0</v>
      </c>
      <c r="W22" s="251">
        <f t="shared" si="0"/>
        <v>0</v>
      </c>
      <c r="X22" s="239"/>
      <c r="Z22" s="238"/>
      <c r="AA22" s="250"/>
      <c r="AB22" s="250"/>
      <c r="AC22" s="250"/>
    </row>
    <row r="23" spans="2:29" ht="15.75" thickBot="1" x14ac:dyDescent="0.3">
      <c r="B23" s="248" t="s">
        <v>450</v>
      </c>
      <c r="C23" s="284"/>
      <c r="D23" s="246"/>
      <c r="E23" s="245"/>
      <c r="F23" s="245"/>
      <c r="G23" s="245"/>
      <c r="H23" s="245"/>
      <c r="I23" s="245"/>
      <c r="J23" s="244"/>
      <c r="K23" s="244"/>
      <c r="L23" s="244"/>
      <c r="M23" s="242"/>
      <c r="N23" s="243"/>
      <c r="O23" s="242"/>
      <c r="P23" s="243"/>
      <c r="Q23" s="242"/>
      <c r="R23" s="241"/>
      <c r="S23" s="242"/>
      <c r="T23" s="241"/>
      <c r="U23" s="242"/>
      <c r="V23" s="292">
        <f t="shared" si="0"/>
        <v>0</v>
      </c>
      <c r="W23" s="292">
        <f t="shared" si="0"/>
        <v>0</v>
      </c>
      <c r="X23" s="239"/>
      <c r="Z23" s="238"/>
    </row>
    <row r="24" spans="2:29" ht="15.75" thickBot="1" x14ac:dyDescent="0.3">
      <c r="B24" s="248" t="s">
        <v>449</v>
      </c>
      <c r="C24" s="284"/>
      <c r="D24" s="246"/>
      <c r="E24" s="245"/>
      <c r="F24" s="245"/>
      <c r="G24" s="245"/>
      <c r="H24" s="245"/>
      <c r="I24" s="245"/>
      <c r="J24" s="244"/>
      <c r="K24" s="244"/>
      <c r="L24" s="244"/>
      <c r="M24" s="242"/>
      <c r="N24" s="244"/>
      <c r="O24" s="242"/>
      <c r="P24" s="243"/>
      <c r="Q24" s="242"/>
      <c r="R24" s="241"/>
      <c r="S24" s="242"/>
      <c r="T24" s="241"/>
      <c r="U24" s="242"/>
      <c r="V24" s="294">
        <f t="shared" si="0"/>
        <v>0</v>
      </c>
      <c r="W24" s="295">
        <f t="shared" si="0"/>
        <v>0</v>
      </c>
      <c r="X24" s="239"/>
      <c r="Z24" s="238"/>
    </row>
    <row r="25" spans="2:29" hidden="1" x14ac:dyDescent="0.25">
      <c r="J25" s="237">
        <f t="shared" ref="J25:U25" si="1">SUM(J9:J20)</f>
        <v>7367</v>
      </c>
      <c r="K25" s="237">
        <f t="shared" si="1"/>
        <v>7367</v>
      </c>
      <c r="L25" s="237">
        <f t="shared" si="1"/>
        <v>7367</v>
      </c>
      <c r="M25" s="237">
        <f t="shared" si="1"/>
        <v>7367</v>
      </c>
      <c r="N25" s="237">
        <f t="shared" si="1"/>
        <v>0</v>
      </c>
      <c r="O25" s="237">
        <f t="shared" si="1"/>
        <v>0</v>
      </c>
      <c r="P25" s="237">
        <f t="shared" si="1"/>
        <v>0</v>
      </c>
      <c r="Q25" s="237">
        <f t="shared" si="1"/>
        <v>0</v>
      </c>
      <c r="R25" s="237">
        <f t="shared" si="1"/>
        <v>0</v>
      </c>
      <c r="S25" s="237">
        <f t="shared" si="1"/>
        <v>0</v>
      </c>
      <c r="T25" s="237">
        <f t="shared" si="1"/>
        <v>0</v>
      </c>
      <c r="U25" s="237">
        <f t="shared" si="1"/>
        <v>0</v>
      </c>
      <c r="V25" s="293">
        <f t="shared" si="0"/>
        <v>7367</v>
      </c>
      <c r="W25" s="293">
        <f t="shared" si="0"/>
        <v>7367</v>
      </c>
      <c r="Z25" s="238"/>
    </row>
    <row r="26" spans="2:29" ht="15.75" thickBot="1" x14ac:dyDescent="0.3">
      <c r="B26" s="485" t="s">
        <v>477</v>
      </c>
      <c r="C26" s="485"/>
      <c r="D26" s="486"/>
      <c r="E26" s="486"/>
      <c r="F26" s="486"/>
      <c r="G26" s="486"/>
      <c r="H26" s="486"/>
      <c r="I26" s="486"/>
      <c r="J26" s="486"/>
      <c r="K26" s="486"/>
      <c r="L26" s="486"/>
      <c r="M26" s="486"/>
      <c r="N26" s="486"/>
      <c r="O26" s="486"/>
      <c r="P26" s="485"/>
      <c r="Q26" s="485"/>
      <c r="R26" s="485"/>
      <c r="S26" s="485"/>
      <c r="T26" s="485"/>
      <c r="U26" s="485"/>
      <c r="V26" s="485"/>
      <c r="W26" s="485"/>
      <c r="Z26" s="238"/>
    </row>
    <row r="27" spans="2:29" s="249" customFormat="1" x14ac:dyDescent="0.25">
      <c r="B27" s="494" t="s">
        <v>473</v>
      </c>
      <c r="C27" s="495"/>
      <c r="D27" s="494">
        <v>2021</v>
      </c>
      <c r="E27" s="500"/>
      <c r="F27" s="500"/>
      <c r="G27" s="500"/>
      <c r="H27" s="500"/>
      <c r="I27" s="500"/>
      <c r="J27" s="500"/>
      <c r="K27" s="500"/>
      <c r="L27" s="500"/>
      <c r="M27" s="501"/>
      <c r="N27" s="481">
        <v>2022</v>
      </c>
      <c r="O27" s="482"/>
      <c r="P27" s="481">
        <v>2023</v>
      </c>
      <c r="Q27" s="482"/>
      <c r="R27" s="481">
        <v>2024</v>
      </c>
      <c r="S27" s="482"/>
      <c r="T27" s="481">
        <v>2025</v>
      </c>
      <c r="U27" s="482"/>
      <c r="V27" s="481" t="s">
        <v>417</v>
      </c>
      <c r="W27" s="482"/>
      <c r="X27" s="487" t="s">
        <v>472</v>
      </c>
      <c r="Z27" s="250"/>
      <c r="AA27" s="250"/>
      <c r="AB27" s="250"/>
      <c r="AC27" s="250"/>
    </row>
    <row r="28" spans="2:29" s="249" customFormat="1" x14ac:dyDescent="0.25">
      <c r="B28" s="496"/>
      <c r="C28" s="497"/>
      <c r="D28" s="491" t="s">
        <v>471</v>
      </c>
      <c r="E28" s="490"/>
      <c r="F28" s="490" t="s">
        <v>470</v>
      </c>
      <c r="G28" s="490"/>
      <c r="H28" s="490" t="s">
        <v>469</v>
      </c>
      <c r="I28" s="490"/>
      <c r="J28" s="490" t="s">
        <v>468</v>
      </c>
      <c r="K28" s="490"/>
      <c r="L28" s="490" t="s">
        <v>467</v>
      </c>
      <c r="M28" s="499"/>
      <c r="N28" s="483"/>
      <c r="O28" s="484"/>
      <c r="P28" s="483"/>
      <c r="Q28" s="484"/>
      <c r="R28" s="483"/>
      <c r="S28" s="484"/>
      <c r="T28" s="483"/>
      <c r="U28" s="484"/>
      <c r="V28" s="483"/>
      <c r="W28" s="484"/>
      <c r="X28" s="488"/>
      <c r="Z28" s="250"/>
      <c r="AA28" s="250"/>
      <c r="AB28" s="250"/>
      <c r="AC28" s="250"/>
    </row>
    <row r="29" spans="2:29" s="249" customFormat="1" x14ac:dyDescent="0.25">
      <c r="B29" s="491"/>
      <c r="C29" s="498"/>
      <c r="D29" s="416" t="s">
        <v>466</v>
      </c>
      <c r="E29" s="418" t="s">
        <v>465</v>
      </c>
      <c r="F29" s="418" t="s">
        <v>466</v>
      </c>
      <c r="G29" s="418" t="s">
        <v>465</v>
      </c>
      <c r="H29" s="418" t="s">
        <v>466</v>
      </c>
      <c r="I29" s="418" t="s">
        <v>465</v>
      </c>
      <c r="J29" s="418" t="s">
        <v>466</v>
      </c>
      <c r="K29" s="418" t="s">
        <v>465</v>
      </c>
      <c r="L29" s="418" t="s">
        <v>466</v>
      </c>
      <c r="M29" s="419" t="s">
        <v>465</v>
      </c>
      <c r="N29" s="418" t="s">
        <v>466</v>
      </c>
      <c r="O29" s="419" t="s">
        <v>465</v>
      </c>
      <c r="P29" s="268" t="s">
        <v>466</v>
      </c>
      <c r="Q29" s="419" t="s">
        <v>465</v>
      </c>
      <c r="R29" s="416" t="s">
        <v>466</v>
      </c>
      <c r="S29" s="419" t="s">
        <v>465</v>
      </c>
      <c r="T29" s="416" t="s">
        <v>466</v>
      </c>
      <c r="U29" s="419" t="s">
        <v>465</v>
      </c>
      <c r="V29" s="416" t="s">
        <v>466</v>
      </c>
      <c r="W29" s="419" t="s">
        <v>465</v>
      </c>
      <c r="X29" s="489"/>
      <c r="Z29" s="250"/>
      <c r="AA29" s="250"/>
      <c r="AB29" s="250"/>
      <c r="AC29" s="250"/>
    </row>
    <row r="30" spans="2:29" s="249" customFormat="1" x14ac:dyDescent="0.25">
      <c r="B30" s="267" t="s">
        <v>464</v>
      </c>
      <c r="C30" s="287"/>
      <c r="D30" s="416"/>
      <c r="E30" s="418"/>
      <c r="F30" s="418"/>
      <c r="G30" s="418"/>
      <c r="H30" s="418"/>
      <c r="I30" s="418"/>
      <c r="J30" s="258"/>
      <c r="K30" s="258">
        <v>0</v>
      </c>
      <c r="L30" s="258"/>
      <c r="M30" s="256">
        <v>0</v>
      </c>
      <c r="N30" s="258">
        <v>0</v>
      </c>
      <c r="O30" s="256">
        <v>0</v>
      </c>
      <c r="P30" s="257">
        <v>0</v>
      </c>
      <c r="Q30" s="256">
        <v>0</v>
      </c>
      <c r="R30" s="251">
        <v>0</v>
      </c>
      <c r="S30" s="256">
        <v>0</v>
      </c>
      <c r="T30" s="251">
        <v>0</v>
      </c>
      <c r="U30" s="256">
        <v>0</v>
      </c>
      <c r="V30" s="251">
        <f t="shared" ref="V30:W41" si="2">T30+R30+P30+N30+L30</f>
        <v>0</v>
      </c>
      <c r="W30" s="257">
        <f t="shared" si="2"/>
        <v>0</v>
      </c>
      <c r="X30" s="255"/>
      <c r="Z30" s="250"/>
      <c r="AA30" s="250"/>
      <c r="AB30" s="250"/>
      <c r="AC30" s="250"/>
    </row>
    <row r="31" spans="2:29" s="249" customFormat="1" x14ac:dyDescent="0.25">
      <c r="B31" s="267" t="s">
        <v>463</v>
      </c>
      <c r="C31" s="287"/>
      <c r="D31" s="416"/>
      <c r="E31" s="418"/>
      <c r="F31" s="418"/>
      <c r="G31" s="418"/>
      <c r="H31" s="418"/>
      <c r="I31" s="418"/>
      <c r="J31" s="258"/>
      <c r="K31" s="258">
        <v>0</v>
      </c>
      <c r="L31" s="258"/>
      <c r="M31" s="256">
        <v>0</v>
      </c>
      <c r="N31" s="258">
        <v>0</v>
      </c>
      <c r="O31" s="256">
        <v>0</v>
      </c>
      <c r="P31" s="257">
        <v>0</v>
      </c>
      <c r="Q31" s="256">
        <v>0</v>
      </c>
      <c r="R31" s="251">
        <v>0</v>
      </c>
      <c r="S31" s="256">
        <v>0</v>
      </c>
      <c r="T31" s="251">
        <v>0</v>
      </c>
      <c r="U31" s="256">
        <v>0</v>
      </c>
      <c r="V31" s="251">
        <f t="shared" si="2"/>
        <v>0</v>
      </c>
      <c r="W31" s="257">
        <f t="shared" si="2"/>
        <v>0</v>
      </c>
      <c r="X31" s="255"/>
      <c r="Z31" s="250"/>
      <c r="AA31" s="250"/>
      <c r="AB31" s="250"/>
      <c r="AC31" s="250"/>
    </row>
    <row r="32" spans="2:29" s="249" customFormat="1" x14ac:dyDescent="0.25">
      <c r="B32" s="267" t="s">
        <v>462</v>
      </c>
      <c r="C32" s="287"/>
      <c r="D32" s="416"/>
      <c r="E32" s="418"/>
      <c r="F32" s="418"/>
      <c r="G32" s="418"/>
      <c r="H32" s="418"/>
      <c r="I32" s="418"/>
      <c r="J32" s="258">
        <v>0</v>
      </c>
      <c r="K32" s="258">
        <v>0</v>
      </c>
      <c r="L32" s="258">
        <v>0</v>
      </c>
      <c r="M32" s="256">
        <v>0</v>
      </c>
      <c r="N32" s="258">
        <v>0</v>
      </c>
      <c r="O32" s="256">
        <v>0</v>
      </c>
      <c r="P32" s="257">
        <v>0</v>
      </c>
      <c r="Q32" s="256">
        <v>0</v>
      </c>
      <c r="R32" s="251">
        <v>0</v>
      </c>
      <c r="S32" s="256">
        <v>0</v>
      </c>
      <c r="T32" s="251">
        <v>0</v>
      </c>
      <c r="U32" s="256">
        <v>0</v>
      </c>
      <c r="V32" s="251">
        <f t="shared" si="2"/>
        <v>0</v>
      </c>
      <c r="W32" s="257">
        <f t="shared" si="2"/>
        <v>0</v>
      </c>
      <c r="X32" s="255"/>
      <c r="Z32" s="250"/>
      <c r="AA32" s="250"/>
      <c r="AB32" s="250"/>
      <c r="AC32" s="250"/>
    </row>
    <row r="33" spans="2:29" s="249" customFormat="1" x14ac:dyDescent="0.25">
      <c r="B33" s="263" t="s">
        <v>461</v>
      </c>
      <c r="C33" s="286"/>
      <c r="D33" s="261"/>
      <c r="E33" s="260"/>
      <c r="F33" s="260"/>
      <c r="G33" s="260"/>
      <c r="H33" s="260"/>
      <c r="I33" s="260"/>
      <c r="J33" s="258">
        <v>0</v>
      </c>
      <c r="K33" s="258">
        <v>0</v>
      </c>
      <c r="L33" s="258">
        <v>0</v>
      </c>
      <c r="M33" s="256">
        <v>0</v>
      </c>
      <c r="N33" s="258">
        <v>0</v>
      </c>
      <c r="O33" s="256">
        <v>0</v>
      </c>
      <c r="P33" s="257">
        <v>0</v>
      </c>
      <c r="Q33" s="256">
        <v>0</v>
      </c>
      <c r="R33" s="251">
        <v>0</v>
      </c>
      <c r="S33" s="256">
        <v>0</v>
      </c>
      <c r="T33" s="251">
        <v>0</v>
      </c>
      <c r="U33" s="256">
        <v>0</v>
      </c>
      <c r="V33" s="251">
        <f t="shared" si="2"/>
        <v>0</v>
      </c>
      <c r="W33" s="257">
        <f t="shared" si="2"/>
        <v>0</v>
      </c>
      <c r="X33" s="255"/>
      <c r="Z33" s="250"/>
      <c r="AA33" s="250"/>
      <c r="AB33" s="250"/>
      <c r="AC33" s="250"/>
    </row>
    <row r="34" spans="2:29" s="249" customFormat="1" hidden="1" x14ac:dyDescent="0.25">
      <c r="B34" s="263" t="s">
        <v>460</v>
      </c>
      <c r="C34" s="286"/>
      <c r="D34" s="261"/>
      <c r="E34" s="260"/>
      <c r="F34" s="260"/>
      <c r="G34" s="260"/>
      <c r="H34" s="260"/>
      <c r="I34" s="260"/>
      <c r="J34" s="258">
        <v>0</v>
      </c>
      <c r="K34" s="258">
        <v>0</v>
      </c>
      <c r="L34" s="258">
        <v>0</v>
      </c>
      <c r="M34" s="256">
        <v>0</v>
      </c>
      <c r="N34" s="258">
        <v>0</v>
      </c>
      <c r="O34" s="256">
        <v>0</v>
      </c>
      <c r="P34" s="257">
        <v>0</v>
      </c>
      <c r="Q34" s="256">
        <v>0</v>
      </c>
      <c r="R34" s="251">
        <v>0</v>
      </c>
      <c r="S34" s="256">
        <v>0</v>
      </c>
      <c r="T34" s="251">
        <v>0</v>
      </c>
      <c r="U34" s="256">
        <v>0</v>
      </c>
      <c r="V34" s="251">
        <f t="shared" si="2"/>
        <v>0</v>
      </c>
      <c r="W34" s="257">
        <f t="shared" si="2"/>
        <v>0</v>
      </c>
      <c r="X34" s="255"/>
      <c r="Z34" s="250"/>
      <c r="AA34" s="250"/>
      <c r="AB34" s="250"/>
      <c r="AC34" s="250"/>
    </row>
    <row r="35" spans="2:29" s="249" customFormat="1" hidden="1" x14ac:dyDescent="0.25">
      <c r="B35" s="263" t="s">
        <v>459</v>
      </c>
      <c r="C35" s="286"/>
      <c r="D35" s="261"/>
      <c r="E35" s="260"/>
      <c r="F35" s="260"/>
      <c r="G35" s="260"/>
      <c r="H35" s="260"/>
      <c r="I35" s="260"/>
      <c r="J35" s="258">
        <v>0</v>
      </c>
      <c r="K35" s="258">
        <v>0</v>
      </c>
      <c r="L35" s="258">
        <v>0</v>
      </c>
      <c r="M35" s="256">
        <v>0</v>
      </c>
      <c r="N35" s="258">
        <v>0</v>
      </c>
      <c r="O35" s="256">
        <v>0</v>
      </c>
      <c r="P35" s="257">
        <v>0</v>
      </c>
      <c r="Q35" s="256">
        <v>0</v>
      </c>
      <c r="R35" s="251">
        <v>0</v>
      </c>
      <c r="S35" s="256">
        <v>0</v>
      </c>
      <c r="T35" s="251">
        <v>0</v>
      </c>
      <c r="U35" s="256">
        <v>0</v>
      </c>
      <c r="V35" s="251">
        <f t="shared" si="2"/>
        <v>0</v>
      </c>
      <c r="W35" s="257">
        <f t="shared" si="2"/>
        <v>0</v>
      </c>
      <c r="X35" s="255"/>
      <c r="Z35" s="250"/>
      <c r="AA35" s="250"/>
      <c r="AB35" s="250"/>
      <c r="AC35" s="250"/>
    </row>
    <row r="36" spans="2:29" s="249" customFormat="1" hidden="1" x14ac:dyDescent="0.25">
      <c r="B36" s="263" t="s">
        <v>458</v>
      </c>
      <c r="C36" s="286"/>
      <c r="D36" s="261"/>
      <c r="E36" s="260"/>
      <c r="F36" s="260"/>
      <c r="G36" s="260"/>
      <c r="H36" s="260"/>
      <c r="I36" s="260"/>
      <c r="J36" s="258">
        <v>0</v>
      </c>
      <c r="K36" s="258">
        <v>0</v>
      </c>
      <c r="L36" s="258">
        <v>0</v>
      </c>
      <c r="M36" s="256">
        <v>0</v>
      </c>
      <c r="N36" s="258">
        <v>0</v>
      </c>
      <c r="O36" s="256">
        <v>0</v>
      </c>
      <c r="P36" s="257">
        <v>0</v>
      </c>
      <c r="Q36" s="256">
        <v>0</v>
      </c>
      <c r="R36" s="251">
        <v>0</v>
      </c>
      <c r="S36" s="256">
        <v>0</v>
      </c>
      <c r="T36" s="251">
        <v>0</v>
      </c>
      <c r="U36" s="256">
        <v>0</v>
      </c>
      <c r="V36" s="251">
        <f t="shared" si="2"/>
        <v>0</v>
      </c>
      <c r="W36" s="257">
        <f t="shared" si="2"/>
        <v>0</v>
      </c>
      <c r="X36" s="255"/>
      <c r="Z36" s="250"/>
      <c r="AA36" s="250"/>
      <c r="AB36" s="250"/>
      <c r="AC36" s="250"/>
    </row>
    <row r="37" spans="2:29" s="249" customFormat="1" x14ac:dyDescent="0.25">
      <c r="B37" s="263" t="s">
        <v>457</v>
      </c>
      <c r="C37" s="286"/>
      <c r="D37" s="261"/>
      <c r="E37" s="260"/>
      <c r="F37" s="260"/>
      <c r="G37" s="260"/>
      <c r="H37" s="260"/>
      <c r="I37" s="260"/>
      <c r="J37" s="258">
        <v>0</v>
      </c>
      <c r="K37" s="258">
        <v>0</v>
      </c>
      <c r="L37" s="258">
        <v>0</v>
      </c>
      <c r="M37" s="256">
        <v>0</v>
      </c>
      <c r="N37" s="258">
        <v>0</v>
      </c>
      <c r="O37" s="256">
        <v>0</v>
      </c>
      <c r="P37" s="257">
        <v>0</v>
      </c>
      <c r="Q37" s="256">
        <v>0</v>
      </c>
      <c r="R37" s="251">
        <v>0</v>
      </c>
      <c r="S37" s="256">
        <v>0</v>
      </c>
      <c r="T37" s="251">
        <v>0</v>
      </c>
      <c r="U37" s="256">
        <v>0</v>
      </c>
      <c r="V37" s="251">
        <f t="shared" si="2"/>
        <v>0</v>
      </c>
      <c r="W37" s="257">
        <f t="shared" si="2"/>
        <v>0</v>
      </c>
      <c r="X37" s="255"/>
      <c r="Z37" s="250"/>
      <c r="AA37" s="250"/>
      <c r="AB37" s="250"/>
      <c r="AC37" s="250"/>
    </row>
    <row r="38" spans="2:29" s="249" customFormat="1" hidden="1" x14ac:dyDescent="0.25">
      <c r="B38" s="263" t="s">
        <v>456</v>
      </c>
      <c r="C38" s="286"/>
      <c r="D38" s="261"/>
      <c r="E38" s="260"/>
      <c r="F38" s="260"/>
      <c r="G38" s="260"/>
      <c r="H38" s="260"/>
      <c r="I38" s="260"/>
      <c r="J38" s="258">
        <v>0</v>
      </c>
      <c r="K38" s="258">
        <v>0</v>
      </c>
      <c r="L38" s="258">
        <v>0</v>
      </c>
      <c r="M38" s="256">
        <v>0</v>
      </c>
      <c r="N38" s="258">
        <v>0</v>
      </c>
      <c r="O38" s="256">
        <v>0</v>
      </c>
      <c r="P38" s="257">
        <v>0</v>
      </c>
      <c r="Q38" s="256">
        <v>0</v>
      </c>
      <c r="R38" s="251">
        <v>0</v>
      </c>
      <c r="S38" s="256">
        <v>0</v>
      </c>
      <c r="T38" s="251">
        <v>0</v>
      </c>
      <c r="U38" s="256">
        <v>0</v>
      </c>
      <c r="V38" s="251">
        <f t="shared" si="2"/>
        <v>0</v>
      </c>
      <c r="W38" s="257">
        <f t="shared" si="2"/>
        <v>0</v>
      </c>
      <c r="X38" s="255"/>
      <c r="Z38" s="250"/>
      <c r="AA38" s="250"/>
      <c r="AB38" s="250"/>
      <c r="AC38" s="250"/>
    </row>
    <row r="39" spans="2:29" s="249" customFormat="1" hidden="1" x14ac:dyDescent="0.25">
      <c r="B39" s="263" t="s">
        <v>455</v>
      </c>
      <c r="C39" s="286"/>
      <c r="D39" s="261"/>
      <c r="E39" s="260"/>
      <c r="F39" s="260"/>
      <c r="G39" s="260"/>
      <c r="H39" s="260"/>
      <c r="I39" s="260"/>
      <c r="J39" s="258">
        <v>0</v>
      </c>
      <c r="K39" s="258">
        <v>0</v>
      </c>
      <c r="L39" s="258">
        <v>0</v>
      </c>
      <c r="M39" s="256">
        <v>0</v>
      </c>
      <c r="N39" s="258">
        <v>0</v>
      </c>
      <c r="O39" s="256">
        <v>0</v>
      </c>
      <c r="P39" s="257">
        <v>0</v>
      </c>
      <c r="Q39" s="256">
        <v>0</v>
      </c>
      <c r="R39" s="251">
        <v>0</v>
      </c>
      <c r="S39" s="256">
        <v>0</v>
      </c>
      <c r="T39" s="251">
        <v>0</v>
      </c>
      <c r="U39" s="256">
        <v>0</v>
      </c>
      <c r="V39" s="251">
        <f t="shared" si="2"/>
        <v>0</v>
      </c>
      <c r="W39" s="257">
        <f t="shared" si="2"/>
        <v>0</v>
      </c>
      <c r="X39" s="255"/>
      <c r="Z39" s="250"/>
      <c r="AA39" s="250"/>
      <c r="AB39" s="250"/>
      <c r="AC39" s="250"/>
    </row>
    <row r="40" spans="2:29" s="249" customFormat="1" x14ac:dyDescent="0.25">
      <c r="B40" s="263" t="s">
        <v>454</v>
      </c>
      <c r="C40" s="286"/>
      <c r="D40" s="261"/>
      <c r="E40" s="260"/>
      <c r="F40" s="260"/>
      <c r="G40" s="260"/>
      <c r="H40" s="260"/>
      <c r="I40" s="260"/>
      <c r="J40" s="258">
        <v>0</v>
      </c>
      <c r="K40" s="258">
        <v>0</v>
      </c>
      <c r="L40" s="258">
        <v>0</v>
      </c>
      <c r="M40" s="256">
        <v>0</v>
      </c>
      <c r="N40" s="258">
        <v>0</v>
      </c>
      <c r="O40" s="256">
        <v>0</v>
      </c>
      <c r="P40" s="257">
        <v>0</v>
      </c>
      <c r="Q40" s="256">
        <v>0</v>
      </c>
      <c r="R40" s="251">
        <v>0</v>
      </c>
      <c r="S40" s="256">
        <v>0</v>
      </c>
      <c r="T40" s="251">
        <v>0</v>
      </c>
      <c r="U40" s="256">
        <v>0</v>
      </c>
      <c r="V40" s="251">
        <f t="shared" si="2"/>
        <v>0</v>
      </c>
      <c r="W40" s="257">
        <f t="shared" si="2"/>
        <v>0</v>
      </c>
      <c r="X40" s="255"/>
      <c r="Z40" s="250"/>
      <c r="AA40" s="250"/>
      <c r="AB40" s="250"/>
      <c r="AC40" s="250"/>
    </row>
    <row r="41" spans="2:29" s="249" customFormat="1" ht="15.75" thickBot="1" x14ac:dyDescent="0.3">
      <c r="B41" s="263" t="s">
        <v>453</v>
      </c>
      <c r="C41" s="286"/>
      <c r="D41" s="261"/>
      <c r="E41" s="260"/>
      <c r="F41" s="260"/>
      <c r="G41" s="260"/>
      <c r="H41" s="260"/>
      <c r="I41" s="260"/>
      <c r="J41" s="258">
        <v>0</v>
      </c>
      <c r="K41" s="258">
        <v>0</v>
      </c>
      <c r="L41" s="258">
        <v>0</v>
      </c>
      <c r="M41" s="256">
        <v>0</v>
      </c>
      <c r="N41" s="258">
        <v>0</v>
      </c>
      <c r="O41" s="256">
        <v>0</v>
      </c>
      <c r="P41" s="257">
        <v>0</v>
      </c>
      <c r="Q41" s="256">
        <v>0</v>
      </c>
      <c r="R41" s="251">
        <v>0</v>
      </c>
      <c r="S41" s="256">
        <v>0</v>
      </c>
      <c r="T41" s="251">
        <v>0</v>
      </c>
      <c r="U41" s="256">
        <v>0</v>
      </c>
      <c r="V41" s="251">
        <f t="shared" si="2"/>
        <v>0</v>
      </c>
      <c r="W41" s="257">
        <f t="shared" si="2"/>
        <v>0</v>
      </c>
      <c r="X41" s="255"/>
      <c r="Z41" s="250"/>
      <c r="AA41" s="250"/>
      <c r="AB41" s="250"/>
      <c r="AC41" s="250"/>
    </row>
    <row r="42" spans="2:29" s="249" customFormat="1" ht="15.75" hidden="1" thickBot="1" x14ac:dyDescent="0.3">
      <c r="B42" s="263" t="s">
        <v>452</v>
      </c>
      <c r="C42" s="286"/>
      <c r="D42" s="261"/>
      <c r="E42" s="260"/>
      <c r="F42" s="260"/>
      <c r="G42" s="260"/>
      <c r="H42" s="260"/>
      <c r="I42" s="260"/>
      <c r="J42" s="258">
        <v>0</v>
      </c>
      <c r="K42" s="258">
        <v>0</v>
      </c>
      <c r="L42" s="258">
        <v>0</v>
      </c>
      <c r="M42" s="256">
        <v>0</v>
      </c>
      <c r="N42" s="258">
        <v>0</v>
      </c>
      <c r="O42" s="256">
        <v>0</v>
      </c>
      <c r="P42" s="257">
        <v>0</v>
      </c>
      <c r="Q42" s="256">
        <v>0</v>
      </c>
      <c r="R42" s="251">
        <v>0</v>
      </c>
      <c r="S42" s="256">
        <v>0</v>
      </c>
      <c r="T42" s="251">
        <v>0</v>
      </c>
      <c r="U42" s="256">
        <v>0</v>
      </c>
      <c r="V42" s="251"/>
      <c r="W42" s="256"/>
      <c r="X42" s="255"/>
      <c r="Z42" s="250"/>
      <c r="AA42" s="250"/>
      <c r="AB42" s="250"/>
      <c r="AC42" s="250"/>
    </row>
    <row r="43" spans="2:29" s="249" customFormat="1" ht="15.75" hidden="1" thickBot="1" x14ac:dyDescent="0.3">
      <c r="B43" s="254" t="s">
        <v>451</v>
      </c>
      <c r="C43" s="285"/>
      <c r="D43" s="246"/>
      <c r="E43" s="245"/>
      <c r="F43" s="245"/>
      <c r="G43" s="245"/>
      <c r="H43" s="245"/>
      <c r="I43" s="245"/>
      <c r="J43" s="244">
        <v>0</v>
      </c>
      <c r="K43" s="244">
        <v>0</v>
      </c>
      <c r="L43" s="244">
        <v>0</v>
      </c>
      <c r="M43" s="242">
        <v>0</v>
      </c>
      <c r="N43" s="244">
        <v>0</v>
      </c>
      <c r="O43" s="242">
        <v>0</v>
      </c>
      <c r="P43" s="243">
        <v>0</v>
      </c>
      <c r="Q43" s="242">
        <v>0</v>
      </c>
      <c r="R43" s="241">
        <v>0</v>
      </c>
      <c r="S43" s="242">
        <v>0</v>
      </c>
      <c r="T43" s="241">
        <v>0</v>
      </c>
      <c r="U43" s="242">
        <v>0</v>
      </c>
      <c r="V43" s="241"/>
      <c r="W43" s="242"/>
      <c r="X43" s="239"/>
      <c r="Z43" s="250"/>
      <c r="AA43" s="250"/>
      <c r="AB43" s="250"/>
      <c r="AC43" s="250"/>
    </row>
    <row r="44" spans="2:29" ht="15.75" thickBot="1" x14ac:dyDescent="0.3">
      <c r="B44" s="248" t="s">
        <v>450</v>
      </c>
      <c r="C44" s="284"/>
      <c r="D44" s="246"/>
      <c r="E44" s="245"/>
      <c r="F44" s="245"/>
      <c r="G44" s="245"/>
      <c r="H44" s="245"/>
      <c r="I44" s="245"/>
      <c r="J44" s="244"/>
      <c r="K44" s="244"/>
      <c r="L44" s="244"/>
      <c r="M44" s="242"/>
      <c r="N44" s="244"/>
      <c r="O44" s="242"/>
      <c r="P44" s="243"/>
      <c r="Q44" s="242"/>
      <c r="R44" s="241"/>
      <c r="S44" s="242"/>
      <c r="T44" s="241"/>
      <c r="U44" s="242"/>
      <c r="V44" s="241"/>
      <c r="W44" s="240"/>
      <c r="X44" s="239"/>
      <c r="Z44" s="238"/>
    </row>
    <row r="45" spans="2:29" ht="15.75" thickBot="1" x14ac:dyDescent="0.3">
      <c r="B45" s="248" t="s">
        <v>449</v>
      </c>
      <c r="C45" s="284"/>
      <c r="D45" s="246"/>
      <c r="E45" s="245"/>
      <c r="F45" s="245"/>
      <c r="G45" s="245"/>
      <c r="H45" s="245"/>
      <c r="I45" s="245"/>
      <c r="J45" s="244"/>
      <c r="K45" s="244"/>
      <c r="L45" s="244"/>
      <c r="M45" s="242"/>
      <c r="N45" s="244"/>
      <c r="O45" s="242"/>
      <c r="P45" s="243"/>
      <c r="Q45" s="242"/>
      <c r="R45" s="241"/>
      <c r="S45" s="242"/>
      <c r="T45" s="241"/>
      <c r="U45" s="242"/>
      <c r="V45" s="241"/>
      <c r="W45" s="240"/>
      <c r="X45" s="239"/>
      <c r="Z45" s="238"/>
    </row>
    <row r="46" spans="2:29" hidden="1" x14ac:dyDescent="0.25">
      <c r="J46" s="237">
        <f t="shared" ref="J46:W46" si="3">SUM(J30:J40)</f>
        <v>0</v>
      </c>
      <c r="K46" s="283">
        <f t="shared" si="3"/>
        <v>0</v>
      </c>
      <c r="L46" s="283">
        <f t="shared" si="3"/>
        <v>0</v>
      </c>
      <c r="M46" s="283">
        <f t="shared" si="3"/>
        <v>0</v>
      </c>
      <c r="N46" s="283">
        <f t="shared" si="3"/>
        <v>0</v>
      </c>
      <c r="O46" s="283">
        <f t="shared" si="3"/>
        <v>0</v>
      </c>
      <c r="P46" s="283">
        <f t="shared" si="3"/>
        <v>0</v>
      </c>
      <c r="Q46" s="283">
        <f t="shared" si="3"/>
        <v>0</v>
      </c>
      <c r="R46" s="283">
        <f t="shared" si="3"/>
        <v>0</v>
      </c>
      <c r="S46" s="283">
        <f t="shared" si="3"/>
        <v>0</v>
      </c>
      <c r="T46" s="283">
        <f t="shared" si="3"/>
        <v>0</v>
      </c>
      <c r="U46" s="283">
        <f t="shared" si="3"/>
        <v>0</v>
      </c>
      <c r="V46" s="283">
        <f t="shared" si="3"/>
        <v>0</v>
      </c>
      <c r="W46" s="283">
        <f t="shared" si="3"/>
        <v>0</v>
      </c>
    </row>
    <row r="47" spans="2:29" ht="15.75" hidden="1" thickBot="1" x14ac:dyDescent="0.3">
      <c r="B47" s="486" t="s">
        <v>476</v>
      </c>
      <c r="C47" s="486"/>
      <c r="D47" s="486"/>
      <c r="E47" s="486"/>
      <c r="F47" s="486"/>
      <c r="G47" s="486"/>
      <c r="H47" s="486"/>
      <c r="I47" s="486"/>
      <c r="J47" s="486"/>
      <c r="K47" s="486"/>
      <c r="L47" s="486"/>
      <c r="M47" s="486"/>
      <c r="N47" s="486"/>
      <c r="O47" s="486"/>
      <c r="P47" s="485"/>
      <c r="Q47" s="485"/>
      <c r="R47" s="485"/>
      <c r="S47" s="485"/>
      <c r="T47" s="485"/>
      <c r="U47" s="485"/>
      <c r="V47" s="485"/>
      <c r="W47" s="485"/>
    </row>
    <row r="48" spans="2:29" s="249" customFormat="1" ht="15" hidden="1" customHeight="1" x14ac:dyDescent="0.25">
      <c r="B48" s="502" t="s">
        <v>473</v>
      </c>
      <c r="C48" s="505" t="s">
        <v>475</v>
      </c>
      <c r="D48" s="494">
        <v>2020</v>
      </c>
      <c r="E48" s="500"/>
      <c r="F48" s="500"/>
      <c r="G48" s="500"/>
      <c r="H48" s="500"/>
      <c r="I48" s="500"/>
      <c r="J48" s="500"/>
      <c r="K48" s="500"/>
      <c r="L48" s="500"/>
      <c r="M48" s="501"/>
      <c r="N48" s="500"/>
      <c r="O48" s="501"/>
      <c r="P48" s="481">
        <v>2022</v>
      </c>
      <c r="Q48" s="482"/>
      <c r="R48" s="481">
        <v>2023</v>
      </c>
      <c r="S48" s="482"/>
      <c r="T48" s="481">
        <v>2024</v>
      </c>
      <c r="U48" s="482"/>
      <c r="V48" s="481" t="s">
        <v>417</v>
      </c>
      <c r="W48" s="482"/>
      <c r="X48" s="487" t="s">
        <v>472</v>
      </c>
      <c r="Z48" s="250"/>
      <c r="AA48" s="250"/>
      <c r="AB48" s="250"/>
      <c r="AC48" s="250"/>
    </row>
    <row r="49" spans="2:29" s="249" customFormat="1" ht="15" hidden="1" customHeight="1" x14ac:dyDescent="0.25">
      <c r="B49" s="503"/>
      <c r="C49" s="506"/>
      <c r="D49" s="491" t="s">
        <v>471</v>
      </c>
      <c r="E49" s="490"/>
      <c r="F49" s="490" t="s">
        <v>470</v>
      </c>
      <c r="G49" s="490"/>
      <c r="H49" s="490" t="s">
        <v>469</v>
      </c>
      <c r="I49" s="490"/>
      <c r="J49" s="490" t="s">
        <v>468</v>
      </c>
      <c r="K49" s="490"/>
      <c r="L49" s="490" t="s">
        <v>467</v>
      </c>
      <c r="M49" s="499"/>
      <c r="N49" s="490" t="s">
        <v>467</v>
      </c>
      <c r="O49" s="499"/>
      <c r="P49" s="483"/>
      <c r="Q49" s="484"/>
      <c r="R49" s="483"/>
      <c r="S49" s="484"/>
      <c r="T49" s="483"/>
      <c r="U49" s="484"/>
      <c r="V49" s="483"/>
      <c r="W49" s="484"/>
      <c r="X49" s="488"/>
      <c r="Z49" s="250"/>
      <c r="AA49" s="250"/>
      <c r="AB49" s="250"/>
      <c r="AC49" s="250"/>
    </row>
    <row r="50" spans="2:29" s="249" customFormat="1" hidden="1" x14ac:dyDescent="0.25">
      <c r="B50" s="504"/>
      <c r="C50" s="507"/>
      <c r="D50" s="416" t="s">
        <v>466</v>
      </c>
      <c r="E50" s="418" t="s">
        <v>465</v>
      </c>
      <c r="F50" s="418" t="s">
        <v>466</v>
      </c>
      <c r="G50" s="418" t="s">
        <v>465</v>
      </c>
      <c r="H50" s="418" t="s">
        <v>466</v>
      </c>
      <c r="I50" s="418" t="s">
        <v>465</v>
      </c>
      <c r="J50" s="418" t="s">
        <v>466</v>
      </c>
      <c r="K50" s="418" t="s">
        <v>465</v>
      </c>
      <c r="L50" s="418" t="s">
        <v>466</v>
      </c>
      <c r="M50" s="419" t="s">
        <v>465</v>
      </c>
      <c r="N50" s="418" t="s">
        <v>466</v>
      </c>
      <c r="O50" s="419" t="s">
        <v>465</v>
      </c>
      <c r="P50" s="268" t="s">
        <v>466</v>
      </c>
      <c r="Q50" s="419" t="s">
        <v>465</v>
      </c>
      <c r="R50" s="416" t="s">
        <v>466</v>
      </c>
      <c r="S50" s="419" t="s">
        <v>465</v>
      </c>
      <c r="T50" s="416" t="s">
        <v>466</v>
      </c>
      <c r="U50" s="419" t="s">
        <v>465</v>
      </c>
      <c r="V50" s="416" t="s">
        <v>466</v>
      </c>
      <c r="W50" s="419" t="s">
        <v>465</v>
      </c>
      <c r="X50" s="489"/>
      <c r="Z50" s="250"/>
      <c r="AA50" s="250"/>
      <c r="AB50" s="250"/>
      <c r="AC50" s="250"/>
    </row>
    <row r="51" spans="2:29" s="249" customFormat="1" hidden="1" x14ac:dyDescent="0.25">
      <c r="B51" s="278" t="s">
        <v>464</v>
      </c>
      <c r="C51" s="281">
        <v>500000</v>
      </c>
      <c r="D51" s="280"/>
      <c r="E51" s="279"/>
      <c r="F51" s="279"/>
      <c r="G51" s="279"/>
      <c r="H51" s="279"/>
      <c r="I51" s="279"/>
      <c r="J51" s="265">
        <v>12500</v>
      </c>
      <c r="K51" s="279"/>
      <c r="L51" s="258">
        <f>C51*0.05/2</f>
        <v>12500</v>
      </c>
      <c r="M51" s="256"/>
      <c r="N51" s="258">
        <f>$C51*0.05</f>
        <v>25000</v>
      </c>
      <c r="O51" s="256"/>
      <c r="P51" s="257">
        <f>$C51*0.05</f>
        <v>25000</v>
      </c>
      <c r="Q51" s="256"/>
      <c r="R51" s="251">
        <f>$C51*0.05</f>
        <v>25000</v>
      </c>
      <c r="S51" s="256"/>
      <c r="T51" s="251">
        <f>$C51*0.05</f>
        <v>25000</v>
      </c>
      <c r="U51" s="256"/>
      <c r="V51" s="251" t="e">
        <f>L51+N51+P51+R51+T51+#REF!</f>
        <v>#REF!</v>
      </c>
      <c r="W51" s="256"/>
      <c r="X51" s="255"/>
      <c r="Z51" s="250"/>
      <c r="AA51" s="250"/>
      <c r="AB51" s="250"/>
      <c r="AC51" s="250"/>
    </row>
    <row r="52" spans="2:29" s="249" customFormat="1" hidden="1" x14ac:dyDescent="0.25">
      <c r="B52" s="278" t="s">
        <v>463</v>
      </c>
      <c r="C52" s="281">
        <v>283340.7</v>
      </c>
      <c r="D52" s="280"/>
      <c r="E52" s="279"/>
      <c r="F52" s="279"/>
      <c r="G52" s="279"/>
      <c r="H52" s="279"/>
      <c r="I52" s="279"/>
      <c r="J52" s="265">
        <v>7083.5175000000008</v>
      </c>
      <c r="K52" s="279"/>
      <c r="L52" s="258">
        <f>C52*0.05/2</f>
        <v>7083.5175000000008</v>
      </c>
      <c r="M52" s="256"/>
      <c r="N52" s="258">
        <f>$C52*0.05</f>
        <v>14167.035000000002</v>
      </c>
      <c r="O52" s="256"/>
      <c r="P52" s="257">
        <f>$C52*0.05</f>
        <v>14167.035000000002</v>
      </c>
      <c r="Q52" s="256"/>
      <c r="R52" s="251">
        <f>$C52*0.05</f>
        <v>14167.035000000002</v>
      </c>
      <c r="S52" s="256"/>
      <c r="T52" s="251">
        <f>$C52*0.05</f>
        <v>14167.035000000002</v>
      </c>
      <c r="U52" s="256"/>
      <c r="V52" s="251" t="e">
        <f>L52+N52+P52+R52+T52+#REF!</f>
        <v>#REF!</v>
      </c>
      <c r="W52" s="256"/>
      <c r="X52" s="255"/>
      <c r="Z52" s="250"/>
      <c r="AA52" s="250"/>
      <c r="AB52" s="250"/>
      <c r="AC52" s="250"/>
    </row>
    <row r="53" spans="2:29" s="249" customFormat="1" hidden="1" x14ac:dyDescent="0.25">
      <c r="B53" s="278" t="s">
        <v>462</v>
      </c>
      <c r="C53" s="281">
        <v>31482.300000000003</v>
      </c>
      <c r="D53" s="280"/>
      <c r="E53" s="279"/>
      <c r="F53" s="279"/>
      <c r="G53" s="279"/>
      <c r="H53" s="279"/>
      <c r="I53" s="279"/>
      <c r="J53" s="265">
        <v>787.05750000000012</v>
      </c>
      <c r="K53" s="279"/>
      <c r="L53" s="258">
        <f>C53*0.05/2</f>
        <v>787.05750000000012</v>
      </c>
      <c r="M53" s="256"/>
      <c r="N53" s="258">
        <f>$C53*0.05</f>
        <v>1574.1150000000002</v>
      </c>
      <c r="O53" s="256"/>
      <c r="P53" s="257">
        <f>$C53*0.05</f>
        <v>1574.1150000000002</v>
      </c>
      <c r="Q53" s="256"/>
      <c r="R53" s="251">
        <f>$C53*0.05</f>
        <v>1574.1150000000002</v>
      </c>
      <c r="S53" s="256"/>
      <c r="T53" s="251">
        <f>$C53*0.05</f>
        <v>1574.1150000000002</v>
      </c>
      <c r="U53" s="256"/>
      <c r="V53" s="251" t="e">
        <f>L53+N53+P53+R53+T53+#REF!</f>
        <v>#REF!</v>
      </c>
      <c r="W53" s="256"/>
      <c r="X53" s="255"/>
      <c r="Z53" s="250"/>
      <c r="AA53" s="250"/>
      <c r="AB53" s="250"/>
      <c r="AC53" s="250"/>
    </row>
    <row r="54" spans="2:29" s="249" customFormat="1" hidden="1" x14ac:dyDescent="0.25">
      <c r="B54" s="278" t="s">
        <v>461</v>
      </c>
      <c r="C54" s="277"/>
      <c r="D54" s="276"/>
      <c r="E54" s="274"/>
      <c r="F54" s="274"/>
      <c r="G54" s="274"/>
      <c r="H54" s="274"/>
      <c r="I54" s="274"/>
      <c r="J54" s="275"/>
      <c r="K54" s="274"/>
      <c r="L54" s="258"/>
      <c r="M54" s="256"/>
      <c r="N54" s="258"/>
      <c r="O54" s="256"/>
      <c r="P54" s="257"/>
      <c r="Q54" s="256"/>
      <c r="R54" s="251"/>
      <c r="S54" s="256"/>
      <c r="T54" s="251"/>
      <c r="U54" s="256"/>
      <c r="V54" s="251"/>
      <c r="W54" s="256"/>
      <c r="X54" s="255"/>
      <c r="Z54" s="250"/>
      <c r="AA54" s="250"/>
      <c r="AB54" s="250"/>
      <c r="AC54" s="250"/>
    </row>
    <row r="55" spans="2:29" s="249" customFormat="1" hidden="1" x14ac:dyDescent="0.25">
      <c r="B55" s="278" t="s">
        <v>460</v>
      </c>
      <c r="C55" s="277"/>
      <c r="D55" s="276"/>
      <c r="E55" s="274"/>
      <c r="F55" s="274"/>
      <c r="G55" s="274"/>
      <c r="H55" s="274"/>
      <c r="I55" s="274"/>
      <c r="J55" s="275"/>
      <c r="K55" s="274"/>
      <c r="L55" s="258"/>
      <c r="M55" s="256"/>
      <c r="N55" s="258"/>
      <c r="O55" s="256"/>
      <c r="P55" s="257"/>
      <c r="Q55" s="256"/>
      <c r="R55" s="251"/>
      <c r="S55" s="256"/>
      <c r="T55" s="251"/>
      <c r="U55" s="256"/>
      <c r="V55" s="251"/>
      <c r="W55" s="256"/>
      <c r="X55" s="255"/>
      <c r="Z55" s="250"/>
      <c r="AA55" s="250"/>
      <c r="AB55" s="250"/>
      <c r="AC55" s="250"/>
    </row>
    <row r="56" spans="2:29" s="249" customFormat="1" hidden="1" x14ac:dyDescent="0.25">
      <c r="B56" s="278" t="s">
        <v>459</v>
      </c>
      <c r="C56" s="281"/>
      <c r="D56" s="280"/>
      <c r="E56" s="279"/>
      <c r="F56" s="279"/>
      <c r="G56" s="279"/>
      <c r="H56" s="279"/>
      <c r="I56" s="279"/>
      <c r="J56" s="265">
        <v>0</v>
      </c>
      <c r="K56" s="279"/>
      <c r="L56" s="258">
        <v>0</v>
      </c>
      <c r="M56" s="256"/>
      <c r="N56" s="258">
        <v>0</v>
      </c>
      <c r="O56" s="256"/>
      <c r="P56" s="257">
        <v>0</v>
      </c>
      <c r="Q56" s="256"/>
      <c r="R56" s="251">
        <v>0</v>
      </c>
      <c r="S56" s="256"/>
      <c r="T56" s="251">
        <v>0</v>
      </c>
      <c r="U56" s="256"/>
      <c r="V56" s="251" t="e">
        <f>L56+N56+P56+R56+T56+#REF!</f>
        <v>#REF!</v>
      </c>
      <c r="W56" s="256"/>
      <c r="X56" s="255"/>
      <c r="Z56" s="250"/>
      <c r="AA56" s="250"/>
      <c r="AB56" s="250"/>
      <c r="AC56" s="250"/>
    </row>
    <row r="57" spans="2:29" s="249" customFormat="1" hidden="1" x14ac:dyDescent="0.25">
      <c r="B57" s="278" t="s">
        <v>458</v>
      </c>
      <c r="C57" s="420"/>
      <c r="D57" s="261"/>
      <c r="E57" s="260"/>
      <c r="F57" s="260"/>
      <c r="G57" s="260"/>
      <c r="H57" s="260"/>
      <c r="I57" s="260"/>
      <c r="J57" s="282"/>
      <c r="K57" s="260"/>
      <c r="L57" s="258"/>
      <c r="M57" s="256"/>
      <c r="N57" s="258"/>
      <c r="O57" s="256"/>
      <c r="P57" s="257"/>
      <c r="Q57" s="256"/>
      <c r="R57" s="251"/>
      <c r="S57" s="256"/>
      <c r="T57" s="251"/>
      <c r="U57" s="256"/>
      <c r="V57" s="251"/>
      <c r="W57" s="256"/>
      <c r="X57" s="255"/>
      <c r="Z57" s="250"/>
      <c r="AA57" s="250"/>
      <c r="AB57" s="250"/>
      <c r="AC57" s="250"/>
    </row>
    <row r="58" spans="2:29" s="249" customFormat="1" hidden="1" x14ac:dyDescent="0.25">
      <c r="B58" s="278" t="s">
        <v>457</v>
      </c>
      <c r="C58" s="420"/>
      <c r="D58" s="261"/>
      <c r="E58" s="260"/>
      <c r="F58" s="260"/>
      <c r="G58" s="260"/>
      <c r="H58" s="260"/>
      <c r="I58" s="260"/>
      <c r="J58" s="282"/>
      <c r="K58" s="260"/>
      <c r="L58" s="258"/>
      <c r="M58" s="256"/>
      <c r="N58" s="258"/>
      <c r="O58" s="256"/>
      <c r="P58" s="257"/>
      <c r="Q58" s="256"/>
      <c r="R58" s="251"/>
      <c r="S58" s="256"/>
      <c r="T58" s="251"/>
      <c r="U58" s="256"/>
      <c r="V58" s="251"/>
      <c r="W58" s="256"/>
      <c r="X58" s="255"/>
      <c r="Z58" s="250"/>
      <c r="AA58" s="250"/>
      <c r="AB58" s="250"/>
      <c r="AC58" s="250"/>
    </row>
    <row r="59" spans="2:29" s="249" customFormat="1" hidden="1" x14ac:dyDescent="0.25">
      <c r="B59" s="278" t="s">
        <v>456</v>
      </c>
      <c r="C59" s="420"/>
      <c r="D59" s="261"/>
      <c r="E59" s="260"/>
      <c r="F59" s="260"/>
      <c r="G59" s="260"/>
      <c r="H59" s="260"/>
      <c r="I59" s="260"/>
      <c r="J59" s="282"/>
      <c r="K59" s="260"/>
      <c r="L59" s="258"/>
      <c r="M59" s="256"/>
      <c r="N59" s="258"/>
      <c r="O59" s="256"/>
      <c r="P59" s="257"/>
      <c r="Q59" s="256"/>
      <c r="R59" s="251"/>
      <c r="S59" s="256"/>
      <c r="T59" s="251"/>
      <c r="U59" s="256"/>
      <c r="V59" s="251"/>
      <c r="W59" s="256"/>
      <c r="X59" s="255"/>
      <c r="Z59" s="250"/>
      <c r="AA59" s="250"/>
      <c r="AB59" s="250"/>
      <c r="AC59" s="250"/>
    </row>
    <row r="60" spans="2:29" s="249" customFormat="1" hidden="1" x14ac:dyDescent="0.25">
      <c r="B60" s="278" t="s">
        <v>455</v>
      </c>
      <c r="C60" s="420"/>
      <c r="D60" s="261"/>
      <c r="E60" s="260"/>
      <c r="F60" s="260"/>
      <c r="G60" s="260"/>
      <c r="H60" s="260"/>
      <c r="I60" s="260"/>
      <c r="J60" s="282"/>
      <c r="K60" s="260"/>
      <c r="L60" s="258"/>
      <c r="M60" s="256"/>
      <c r="N60" s="258"/>
      <c r="O60" s="256"/>
      <c r="P60" s="257"/>
      <c r="Q60" s="256"/>
      <c r="R60" s="251"/>
      <c r="S60" s="256"/>
      <c r="T60" s="251"/>
      <c r="U60" s="256"/>
      <c r="V60" s="251"/>
      <c r="W60" s="256"/>
      <c r="X60" s="255"/>
      <c r="Z60" s="250"/>
      <c r="AA60" s="250"/>
      <c r="AB60" s="250"/>
      <c r="AC60" s="250"/>
    </row>
    <row r="61" spans="2:29" s="249" customFormat="1" hidden="1" x14ac:dyDescent="0.25">
      <c r="B61" s="278" t="s">
        <v>454</v>
      </c>
      <c r="C61" s="281">
        <v>31482.300000000003</v>
      </c>
      <c r="D61" s="280"/>
      <c r="E61" s="279"/>
      <c r="F61" s="279"/>
      <c r="G61" s="279"/>
      <c r="H61" s="279"/>
      <c r="I61" s="279"/>
      <c r="J61" s="265">
        <v>787.05750000000012</v>
      </c>
      <c r="K61" s="279"/>
      <c r="L61" s="258">
        <f>C61*0.05/2</f>
        <v>787.05750000000012</v>
      </c>
      <c r="M61" s="256"/>
      <c r="N61" s="258">
        <f>$C61*0.05</f>
        <v>1574.1150000000002</v>
      </c>
      <c r="O61" s="256"/>
      <c r="P61" s="257">
        <f>$C61*0.05</f>
        <v>1574.1150000000002</v>
      </c>
      <c r="Q61" s="256"/>
      <c r="R61" s="251">
        <f>$C61*0.05</f>
        <v>1574.1150000000002</v>
      </c>
      <c r="S61" s="256"/>
      <c r="T61" s="251">
        <f>$C61*0.05</f>
        <v>1574.1150000000002</v>
      </c>
      <c r="U61" s="256"/>
      <c r="V61" s="251" t="e">
        <f>L61+N61+P61+R61+T61+#REF!</f>
        <v>#REF!</v>
      </c>
      <c r="W61" s="256"/>
      <c r="X61" s="255"/>
      <c r="Z61" s="250"/>
      <c r="AA61" s="250"/>
      <c r="AB61" s="250"/>
      <c r="AC61" s="250"/>
    </row>
    <row r="62" spans="2:29" s="249" customFormat="1" hidden="1" x14ac:dyDescent="0.25">
      <c r="B62" s="278" t="s">
        <v>453</v>
      </c>
      <c r="C62" s="277"/>
      <c r="D62" s="276"/>
      <c r="E62" s="274"/>
      <c r="F62" s="274"/>
      <c r="G62" s="274"/>
      <c r="H62" s="274"/>
      <c r="I62" s="274"/>
      <c r="J62" s="275"/>
      <c r="K62" s="274"/>
      <c r="L62" s="258"/>
      <c r="M62" s="256"/>
      <c r="N62" s="258"/>
      <c r="O62" s="256"/>
      <c r="P62" s="257"/>
      <c r="Q62" s="256"/>
      <c r="R62" s="251"/>
      <c r="S62" s="256"/>
      <c r="T62" s="251"/>
      <c r="U62" s="256"/>
      <c r="V62" s="251"/>
      <c r="W62" s="256"/>
      <c r="X62" s="255"/>
      <c r="Z62" s="250"/>
      <c r="AA62" s="250"/>
      <c r="AB62" s="250"/>
      <c r="AC62" s="250"/>
    </row>
    <row r="63" spans="2:29" s="249" customFormat="1" hidden="1" x14ac:dyDescent="0.25">
      <c r="B63" s="278" t="s">
        <v>452</v>
      </c>
      <c r="C63" s="277"/>
      <c r="D63" s="276"/>
      <c r="E63" s="274"/>
      <c r="F63" s="274"/>
      <c r="G63" s="274"/>
      <c r="H63" s="274"/>
      <c r="I63" s="274"/>
      <c r="J63" s="275"/>
      <c r="K63" s="274"/>
      <c r="L63" s="258"/>
      <c r="M63" s="256"/>
      <c r="N63" s="258"/>
      <c r="O63" s="256"/>
      <c r="P63" s="257"/>
      <c r="Q63" s="256"/>
      <c r="R63" s="251"/>
      <c r="S63" s="256"/>
      <c r="T63" s="251"/>
      <c r="U63" s="256"/>
      <c r="V63" s="251"/>
      <c r="W63" s="256"/>
      <c r="X63" s="255"/>
      <c r="Z63" s="250"/>
      <c r="AA63" s="250"/>
      <c r="AB63" s="250"/>
      <c r="AC63" s="250"/>
    </row>
    <row r="64" spans="2:29" s="249" customFormat="1" ht="15.75" hidden="1" thickBot="1" x14ac:dyDescent="0.3">
      <c r="B64" s="273" t="s">
        <v>451</v>
      </c>
      <c r="C64" s="272"/>
      <c r="D64" s="271"/>
      <c r="E64" s="270"/>
      <c r="F64" s="270"/>
      <c r="G64" s="270"/>
      <c r="H64" s="270"/>
      <c r="I64" s="270"/>
      <c r="J64" s="270"/>
      <c r="K64" s="270"/>
      <c r="L64" s="244"/>
      <c r="M64" s="242"/>
      <c r="N64" s="244"/>
      <c r="O64" s="242"/>
      <c r="P64" s="243"/>
      <c r="Q64" s="242"/>
      <c r="R64" s="241"/>
      <c r="S64" s="242"/>
      <c r="T64" s="241"/>
      <c r="U64" s="242"/>
      <c r="V64" s="241"/>
      <c r="W64" s="242"/>
      <c r="X64" s="239"/>
      <c r="Z64" s="250"/>
      <c r="AA64" s="250"/>
      <c r="AB64" s="250"/>
      <c r="AC64" s="250"/>
    </row>
    <row r="65" spans="2:29" ht="15.75" hidden="1" thickBot="1" x14ac:dyDescent="0.3">
      <c r="B65" s="248" t="s">
        <v>449</v>
      </c>
      <c r="C65" s="247"/>
      <c r="D65" s="246"/>
      <c r="E65" s="245"/>
      <c r="F65" s="245"/>
      <c r="G65" s="245"/>
      <c r="H65" s="245"/>
      <c r="I65" s="245"/>
      <c r="J65" s="244"/>
      <c r="K65" s="244"/>
      <c r="L65" s="244"/>
      <c r="M65" s="242"/>
      <c r="N65" s="244"/>
      <c r="O65" s="242"/>
      <c r="P65" s="243"/>
      <c r="Q65" s="242"/>
      <c r="R65" s="241"/>
      <c r="S65" s="242"/>
      <c r="T65" s="241"/>
      <c r="U65" s="242"/>
      <c r="V65" s="241"/>
      <c r="W65" s="240"/>
      <c r="X65" s="239"/>
      <c r="Z65" s="238"/>
    </row>
    <row r="66" spans="2:29" ht="15.75" hidden="1" thickBot="1" x14ac:dyDescent="0.3">
      <c r="B66" s="248" t="s">
        <v>450</v>
      </c>
      <c r="C66" s="247"/>
      <c r="D66" s="246"/>
      <c r="E66" s="245"/>
      <c r="F66" s="245"/>
      <c r="G66" s="245"/>
      <c r="H66" s="245"/>
      <c r="I66" s="245"/>
      <c r="J66" s="244"/>
      <c r="K66" s="244"/>
      <c r="L66" s="244"/>
      <c r="M66" s="242"/>
      <c r="N66" s="244"/>
      <c r="O66" s="242"/>
      <c r="P66" s="243"/>
      <c r="Q66" s="242"/>
      <c r="R66" s="241"/>
      <c r="S66" s="242"/>
      <c r="T66" s="241"/>
      <c r="U66" s="242"/>
      <c r="V66" s="241"/>
      <c r="W66" s="240"/>
      <c r="X66" s="239"/>
      <c r="Z66" s="238"/>
    </row>
    <row r="67" spans="2:29" hidden="1" x14ac:dyDescent="0.25">
      <c r="C67" s="269"/>
      <c r="D67" s="269"/>
      <c r="E67" s="269"/>
      <c r="F67" s="269"/>
      <c r="G67" s="269"/>
      <c r="H67" s="269"/>
      <c r="I67" s="269"/>
      <c r="J67" s="269"/>
      <c r="K67" s="269"/>
    </row>
    <row r="68" spans="2:29" ht="15.75" thickBot="1" x14ac:dyDescent="0.3">
      <c r="B68" s="485" t="s">
        <v>474</v>
      </c>
      <c r="C68" s="485"/>
      <c r="D68" s="486"/>
      <c r="E68" s="486"/>
      <c r="F68" s="486"/>
      <c r="G68" s="486"/>
      <c r="H68" s="486"/>
      <c r="I68" s="486"/>
      <c r="J68" s="486"/>
      <c r="K68" s="486"/>
      <c r="L68" s="486"/>
      <c r="M68" s="486"/>
      <c r="N68" s="486"/>
      <c r="O68" s="486"/>
      <c r="P68" s="485"/>
      <c r="Q68" s="485"/>
      <c r="R68" s="485"/>
      <c r="S68" s="485"/>
      <c r="T68" s="485"/>
      <c r="U68" s="485"/>
      <c r="V68" s="485"/>
      <c r="W68" s="485"/>
    </row>
    <row r="69" spans="2:29" s="249" customFormat="1" x14ac:dyDescent="0.25">
      <c r="B69" s="494" t="s">
        <v>473</v>
      </c>
      <c r="C69" s="495"/>
      <c r="D69" s="494">
        <v>2021</v>
      </c>
      <c r="E69" s="500"/>
      <c r="F69" s="500"/>
      <c r="G69" s="500"/>
      <c r="H69" s="500"/>
      <c r="I69" s="500"/>
      <c r="J69" s="500"/>
      <c r="K69" s="500"/>
      <c r="L69" s="500"/>
      <c r="M69" s="501"/>
      <c r="N69" s="481">
        <v>2022</v>
      </c>
      <c r="O69" s="482"/>
      <c r="P69" s="481">
        <v>2023</v>
      </c>
      <c r="Q69" s="482"/>
      <c r="R69" s="481">
        <v>2024</v>
      </c>
      <c r="S69" s="482"/>
      <c r="T69" s="481">
        <v>2025</v>
      </c>
      <c r="U69" s="482"/>
      <c r="V69" s="481" t="s">
        <v>417</v>
      </c>
      <c r="W69" s="482"/>
      <c r="X69" s="487" t="s">
        <v>472</v>
      </c>
      <c r="Z69" s="250"/>
      <c r="AA69" s="250"/>
      <c r="AB69" s="250"/>
      <c r="AC69" s="250"/>
    </row>
    <row r="70" spans="2:29" s="249" customFormat="1" x14ac:dyDescent="0.25">
      <c r="B70" s="496"/>
      <c r="C70" s="497"/>
      <c r="D70" s="491" t="s">
        <v>471</v>
      </c>
      <c r="E70" s="490"/>
      <c r="F70" s="490" t="s">
        <v>470</v>
      </c>
      <c r="G70" s="490"/>
      <c r="H70" s="490" t="s">
        <v>469</v>
      </c>
      <c r="I70" s="490"/>
      <c r="J70" s="490" t="s">
        <v>468</v>
      </c>
      <c r="K70" s="490"/>
      <c r="L70" s="490" t="s">
        <v>467</v>
      </c>
      <c r="M70" s="499"/>
      <c r="N70" s="483"/>
      <c r="O70" s="484"/>
      <c r="P70" s="483"/>
      <c r="Q70" s="484"/>
      <c r="R70" s="483"/>
      <c r="S70" s="484"/>
      <c r="T70" s="483"/>
      <c r="U70" s="484"/>
      <c r="V70" s="483"/>
      <c r="W70" s="484"/>
      <c r="X70" s="488"/>
      <c r="Z70" s="250"/>
      <c r="AA70" s="250"/>
      <c r="AB70" s="250"/>
      <c r="AC70" s="250"/>
    </row>
    <row r="71" spans="2:29" s="249" customFormat="1" x14ac:dyDescent="0.25">
      <c r="B71" s="491"/>
      <c r="C71" s="498"/>
      <c r="D71" s="416" t="s">
        <v>466</v>
      </c>
      <c r="E71" s="418" t="s">
        <v>465</v>
      </c>
      <c r="F71" s="418" t="s">
        <v>466</v>
      </c>
      <c r="G71" s="418" t="s">
        <v>465</v>
      </c>
      <c r="H71" s="418" t="s">
        <v>466</v>
      </c>
      <c r="I71" s="418" t="s">
        <v>465</v>
      </c>
      <c r="J71" s="418" t="s">
        <v>466</v>
      </c>
      <c r="K71" s="418" t="s">
        <v>465</v>
      </c>
      <c r="L71" s="418" t="s">
        <v>466</v>
      </c>
      <c r="M71" s="419" t="s">
        <v>465</v>
      </c>
      <c r="N71" s="418" t="s">
        <v>466</v>
      </c>
      <c r="O71" s="419" t="s">
        <v>465</v>
      </c>
      <c r="P71" s="268" t="s">
        <v>466</v>
      </c>
      <c r="Q71" s="419" t="s">
        <v>465</v>
      </c>
      <c r="R71" s="416" t="s">
        <v>466</v>
      </c>
      <c r="S71" s="419" t="s">
        <v>465</v>
      </c>
      <c r="T71" s="416" t="s">
        <v>466</v>
      </c>
      <c r="U71" s="419" t="s">
        <v>465</v>
      </c>
      <c r="V71" s="416" t="s">
        <v>466</v>
      </c>
      <c r="W71" s="419" t="s">
        <v>465</v>
      </c>
      <c r="X71" s="489"/>
      <c r="Z71" s="250"/>
      <c r="AA71" s="250"/>
      <c r="AB71" s="250"/>
      <c r="AC71" s="250"/>
    </row>
    <row r="72" spans="2:29" s="249" customFormat="1" x14ac:dyDescent="0.25">
      <c r="B72" s="267" t="s">
        <v>464</v>
      </c>
      <c r="C72" s="266"/>
      <c r="D72" s="416"/>
      <c r="E72" s="418"/>
      <c r="F72" s="418"/>
      <c r="G72" s="418"/>
      <c r="H72" s="418"/>
      <c r="I72" s="418"/>
      <c r="J72" s="265">
        <f t="shared" ref="J72:U83" si="4">J9+J30</f>
        <v>4169</v>
      </c>
      <c r="K72" s="265">
        <f t="shared" si="4"/>
        <v>4169</v>
      </c>
      <c r="L72" s="258">
        <f t="shared" si="4"/>
        <v>4169</v>
      </c>
      <c r="M72" s="256">
        <f t="shared" si="4"/>
        <v>4169</v>
      </c>
      <c r="N72" s="258">
        <f t="shared" si="4"/>
        <v>0</v>
      </c>
      <c r="O72" s="256">
        <f t="shared" si="4"/>
        <v>0</v>
      </c>
      <c r="P72" s="257">
        <f t="shared" si="4"/>
        <v>0</v>
      </c>
      <c r="Q72" s="256">
        <f t="shared" si="4"/>
        <v>0</v>
      </c>
      <c r="R72" s="251">
        <f t="shared" si="4"/>
        <v>0</v>
      </c>
      <c r="S72" s="256">
        <f t="shared" si="4"/>
        <v>0</v>
      </c>
      <c r="T72" s="251">
        <f t="shared" si="4"/>
        <v>0</v>
      </c>
      <c r="U72" s="256">
        <f t="shared" si="4"/>
        <v>0</v>
      </c>
      <c r="V72" s="251">
        <f t="shared" ref="V72:W85" si="5">T72+R72+P72+N72+L72</f>
        <v>4169</v>
      </c>
      <c r="W72" s="257">
        <f t="shared" si="5"/>
        <v>4169</v>
      </c>
      <c r="X72" s="255"/>
      <c r="Z72" s="250"/>
      <c r="AA72" s="250"/>
      <c r="AB72" s="250"/>
      <c r="AC72" s="250"/>
    </row>
    <row r="73" spans="2:29" s="249" customFormat="1" x14ac:dyDescent="0.25">
      <c r="B73" s="267" t="s">
        <v>463</v>
      </c>
      <c r="C73" s="266"/>
      <c r="D73" s="416"/>
      <c r="E73" s="418"/>
      <c r="F73" s="418"/>
      <c r="G73" s="418"/>
      <c r="H73" s="418"/>
      <c r="I73" s="418"/>
      <c r="J73" s="265">
        <f t="shared" si="4"/>
        <v>2853</v>
      </c>
      <c r="K73" s="265">
        <f t="shared" si="4"/>
        <v>2853</v>
      </c>
      <c r="L73" s="258">
        <f t="shared" si="4"/>
        <v>2853</v>
      </c>
      <c r="M73" s="256">
        <f t="shared" si="4"/>
        <v>2853</v>
      </c>
      <c r="N73" s="258">
        <f t="shared" si="4"/>
        <v>0</v>
      </c>
      <c r="O73" s="256">
        <f t="shared" si="4"/>
        <v>0</v>
      </c>
      <c r="P73" s="257">
        <f t="shared" si="4"/>
        <v>0</v>
      </c>
      <c r="Q73" s="256">
        <f t="shared" si="4"/>
        <v>0</v>
      </c>
      <c r="R73" s="251">
        <f t="shared" si="4"/>
        <v>0</v>
      </c>
      <c r="S73" s="256">
        <f t="shared" si="4"/>
        <v>0</v>
      </c>
      <c r="T73" s="251">
        <f t="shared" si="4"/>
        <v>0</v>
      </c>
      <c r="U73" s="256">
        <f t="shared" si="4"/>
        <v>0</v>
      </c>
      <c r="V73" s="251">
        <f t="shared" si="5"/>
        <v>2853</v>
      </c>
      <c r="W73" s="257">
        <f t="shared" si="5"/>
        <v>2853</v>
      </c>
      <c r="X73" s="255"/>
      <c r="Z73" s="250"/>
      <c r="AA73" s="250"/>
      <c r="AB73" s="250"/>
      <c r="AC73" s="250"/>
    </row>
    <row r="74" spans="2:29" s="249" customFormat="1" x14ac:dyDescent="0.25">
      <c r="B74" s="267" t="s">
        <v>462</v>
      </c>
      <c r="C74" s="266"/>
      <c r="D74" s="416"/>
      <c r="E74" s="418"/>
      <c r="F74" s="418"/>
      <c r="G74" s="418"/>
      <c r="H74" s="418"/>
      <c r="I74" s="418"/>
      <c r="J74" s="265">
        <f t="shared" si="4"/>
        <v>345</v>
      </c>
      <c r="K74" s="265">
        <f t="shared" si="4"/>
        <v>345</v>
      </c>
      <c r="L74" s="258">
        <f t="shared" si="4"/>
        <v>345</v>
      </c>
      <c r="M74" s="256">
        <f t="shared" si="4"/>
        <v>345</v>
      </c>
      <c r="N74" s="258">
        <f t="shared" si="4"/>
        <v>0</v>
      </c>
      <c r="O74" s="256">
        <f t="shared" si="4"/>
        <v>0</v>
      </c>
      <c r="P74" s="257">
        <f t="shared" si="4"/>
        <v>0</v>
      </c>
      <c r="Q74" s="256">
        <f t="shared" si="4"/>
        <v>0</v>
      </c>
      <c r="R74" s="251">
        <f t="shared" si="4"/>
        <v>0</v>
      </c>
      <c r="S74" s="256">
        <f t="shared" si="4"/>
        <v>0</v>
      </c>
      <c r="T74" s="251">
        <f t="shared" si="4"/>
        <v>0</v>
      </c>
      <c r="U74" s="256">
        <f t="shared" si="4"/>
        <v>0</v>
      </c>
      <c r="V74" s="251">
        <f t="shared" si="5"/>
        <v>345</v>
      </c>
      <c r="W74" s="257">
        <f t="shared" si="5"/>
        <v>345</v>
      </c>
      <c r="X74" s="255"/>
      <c r="Z74" s="250"/>
      <c r="AA74" s="250"/>
      <c r="AB74" s="250"/>
      <c r="AC74" s="250"/>
    </row>
    <row r="75" spans="2:29" s="249" customFormat="1" x14ac:dyDescent="0.25">
      <c r="B75" s="263" t="s">
        <v>461</v>
      </c>
      <c r="C75" s="262"/>
      <c r="D75" s="261"/>
      <c r="E75" s="260"/>
      <c r="F75" s="260"/>
      <c r="G75" s="260"/>
      <c r="H75" s="260"/>
      <c r="I75" s="260"/>
      <c r="J75" s="264">
        <f t="shared" si="4"/>
        <v>0</v>
      </c>
      <c r="K75" s="264">
        <f t="shared" si="4"/>
        <v>0</v>
      </c>
      <c r="L75" s="258">
        <f t="shared" si="4"/>
        <v>0</v>
      </c>
      <c r="M75" s="256">
        <f t="shared" si="4"/>
        <v>0</v>
      </c>
      <c r="N75" s="258">
        <f t="shared" si="4"/>
        <v>0</v>
      </c>
      <c r="O75" s="256">
        <f t="shared" si="4"/>
        <v>0</v>
      </c>
      <c r="P75" s="257">
        <f t="shared" si="4"/>
        <v>0</v>
      </c>
      <c r="Q75" s="256">
        <f t="shared" si="4"/>
        <v>0</v>
      </c>
      <c r="R75" s="251">
        <f t="shared" si="4"/>
        <v>0</v>
      </c>
      <c r="S75" s="256">
        <f t="shared" si="4"/>
        <v>0</v>
      </c>
      <c r="T75" s="251">
        <f t="shared" si="4"/>
        <v>0</v>
      </c>
      <c r="U75" s="256">
        <f t="shared" si="4"/>
        <v>0</v>
      </c>
      <c r="V75" s="251">
        <f t="shared" si="5"/>
        <v>0</v>
      </c>
      <c r="W75" s="257">
        <f t="shared" si="5"/>
        <v>0</v>
      </c>
      <c r="X75" s="255"/>
      <c r="Z75" s="250"/>
      <c r="AA75" s="250"/>
      <c r="AB75" s="250"/>
      <c r="AC75" s="250"/>
    </row>
    <row r="76" spans="2:29" s="249" customFormat="1" hidden="1" x14ac:dyDescent="0.25">
      <c r="B76" s="263" t="s">
        <v>460</v>
      </c>
      <c r="C76" s="262"/>
      <c r="D76" s="261"/>
      <c r="E76" s="260"/>
      <c r="F76" s="260"/>
      <c r="G76" s="260"/>
      <c r="H76" s="260"/>
      <c r="I76" s="260"/>
      <c r="J76" s="264">
        <f t="shared" si="4"/>
        <v>0</v>
      </c>
      <c r="K76" s="264">
        <f t="shared" si="4"/>
        <v>0</v>
      </c>
      <c r="L76" s="258">
        <f t="shared" si="4"/>
        <v>0</v>
      </c>
      <c r="M76" s="256">
        <f t="shared" si="4"/>
        <v>0</v>
      </c>
      <c r="N76" s="258">
        <f t="shared" si="4"/>
        <v>0</v>
      </c>
      <c r="O76" s="256">
        <f t="shared" si="4"/>
        <v>0</v>
      </c>
      <c r="P76" s="257">
        <f t="shared" si="4"/>
        <v>0</v>
      </c>
      <c r="Q76" s="256">
        <f t="shared" si="4"/>
        <v>0</v>
      </c>
      <c r="R76" s="251">
        <f t="shared" si="4"/>
        <v>0</v>
      </c>
      <c r="S76" s="256">
        <f t="shared" si="4"/>
        <v>0</v>
      </c>
      <c r="T76" s="251">
        <f t="shared" si="4"/>
        <v>0</v>
      </c>
      <c r="U76" s="256">
        <f t="shared" si="4"/>
        <v>0</v>
      </c>
      <c r="V76" s="251">
        <f t="shared" si="5"/>
        <v>0</v>
      </c>
      <c r="W76" s="257">
        <f t="shared" si="5"/>
        <v>0</v>
      </c>
      <c r="X76" s="255"/>
      <c r="Z76" s="250"/>
      <c r="AA76" s="250"/>
      <c r="AB76" s="250"/>
      <c r="AC76" s="250"/>
    </row>
    <row r="77" spans="2:29" s="249" customFormat="1" hidden="1" x14ac:dyDescent="0.25">
      <c r="B77" s="263" t="s">
        <v>459</v>
      </c>
      <c r="C77" s="262"/>
      <c r="D77" s="261"/>
      <c r="E77" s="260"/>
      <c r="F77" s="260"/>
      <c r="G77" s="260"/>
      <c r="H77" s="260"/>
      <c r="I77" s="260"/>
      <c r="J77" s="264">
        <f t="shared" si="4"/>
        <v>0</v>
      </c>
      <c r="K77" s="264">
        <f t="shared" si="4"/>
        <v>0</v>
      </c>
      <c r="L77" s="258">
        <f t="shared" si="4"/>
        <v>0</v>
      </c>
      <c r="M77" s="256">
        <f t="shared" si="4"/>
        <v>0</v>
      </c>
      <c r="N77" s="258">
        <f t="shared" si="4"/>
        <v>0</v>
      </c>
      <c r="O77" s="256">
        <f t="shared" si="4"/>
        <v>0</v>
      </c>
      <c r="P77" s="257">
        <f t="shared" si="4"/>
        <v>0</v>
      </c>
      <c r="Q77" s="256">
        <f t="shared" si="4"/>
        <v>0</v>
      </c>
      <c r="R77" s="251">
        <f t="shared" si="4"/>
        <v>0</v>
      </c>
      <c r="S77" s="256">
        <f t="shared" si="4"/>
        <v>0</v>
      </c>
      <c r="T77" s="251">
        <f t="shared" si="4"/>
        <v>0</v>
      </c>
      <c r="U77" s="256">
        <f t="shared" si="4"/>
        <v>0</v>
      </c>
      <c r="V77" s="251">
        <f t="shared" si="5"/>
        <v>0</v>
      </c>
      <c r="W77" s="257">
        <f t="shared" si="5"/>
        <v>0</v>
      </c>
      <c r="X77" s="255"/>
      <c r="Z77" s="250"/>
      <c r="AA77" s="250"/>
      <c r="AB77" s="250"/>
      <c r="AC77" s="250"/>
    </row>
    <row r="78" spans="2:29" s="249" customFormat="1" hidden="1" x14ac:dyDescent="0.25">
      <c r="B78" s="263" t="s">
        <v>458</v>
      </c>
      <c r="C78" s="262"/>
      <c r="D78" s="261"/>
      <c r="E78" s="260"/>
      <c r="F78" s="260"/>
      <c r="G78" s="260"/>
      <c r="H78" s="260"/>
      <c r="I78" s="260"/>
      <c r="J78" s="264">
        <f t="shared" si="4"/>
        <v>0</v>
      </c>
      <c r="K78" s="264">
        <f t="shared" si="4"/>
        <v>0</v>
      </c>
      <c r="L78" s="258">
        <f t="shared" si="4"/>
        <v>0</v>
      </c>
      <c r="M78" s="256">
        <f t="shared" si="4"/>
        <v>0</v>
      </c>
      <c r="N78" s="258">
        <f t="shared" si="4"/>
        <v>0</v>
      </c>
      <c r="O78" s="256">
        <f t="shared" si="4"/>
        <v>0</v>
      </c>
      <c r="P78" s="257">
        <f t="shared" si="4"/>
        <v>0</v>
      </c>
      <c r="Q78" s="256">
        <f t="shared" si="4"/>
        <v>0</v>
      </c>
      <c r="R78" s="251">
        <f t="shared" si="4"/>
        <v>0</v>
      </c>
      <c r="S78" s="256">
        <f t="shared" si="4"/>
        <v>0</v>
      </c>
      <c r="T78" s="251">
        <f t="shared" si="4"/>
        <v>0</v>
      </c>
      <c r="U78" s="256">
        <f t="shared" si="4"/>
        <v>0</v>
      </c>
      <c r="V78" s="251">
        <f t="shared" si="5"/>
        <v>0</v>
      </c>
      <c r="W78" s="257">
        <f t="shared" si="5"/>
        <v>0</v>
      </c>
      <c r="X78" s="255"/>
      <c r="Z78" s="250"/>
      <c r="AA78" s="250"/>
      <c r="AB78" s="250"/>
      <c r="AC78" s="250"/>
    </row>
    <row r="79" spans="2:29" s="249" customFormat="1" x14ac:dyDescent="0.25">
      <c r="B79" s="263" t="s">
        <v>457</v>
      </c>
      <c r="C79" s="262"/>
      <c r="D79" s="261"/>
      <c r="E79" s="260"/>
      <c r="F79" s="260"/>
      <c r="G79" s="260"/>
      <c r="H79" s="260"/>
      <c r="I79" s="260"/>
      <c r="J79" s="264">
        <f t="shared" si="4"/>
        <v>0</v>
      </c>
      <c r="K79" s="264">
        <f t="shared" si="4"/>
        <v>0</v>
      </c>
      <c r="L79" s="258">
        <f t="shared" si="4"/>
        <v>0</v>
      </c>
      <c r="M79" s="256">
        <f t="shared" si="4"/>
        <v>0</v>
      </c>
      <c r="N79" s="258">
        <f t="shared" si="4"/>
        <v>0</v>
      </c>
      <c r="O79" s="256">
        <f t="shared" si="4"/>
        <v>0</v>
      </c>
      <c r="P79" s="257">
        <f t="shared" si="4"/>
        <v>0</v>
      </c>
      <c r="Q79" s="256">
        <f t="shared" si="4"/>
        <v>0</v>
      </c>
      <c r="R79" s="251">
        <f t="shared" si="4"/>
        <v>0</v>
      </c>
      <c r="S79" s="256">
        <f t="shared" si="4"/>
        <v>0</v>
      </c>
      <c r="T79" s="251">
        <f t="shared" si="4"/>
        <v>0</v>
      </c>
      <c r="U79" s="256">
        <f t="shared" si="4"/>
        <v>0</v>
      </c>
      <c r="V79" s="251">
        <f t="shared" si="5"/>
        <v>0</v>
      </c>
      <c r="W79" s="257">
        <f t="shared" si="5"/>
        <v>0</v>
      </c>
      <c r="X79" s="255"/>
      <c r="Z79" s="250"/>
      <c r="AA79" s="250"/>
      <c r="AB79" s="250"/>
      <c r="AC79" s="250"/>
    </row>
    <row r="80" spans="2:29" s="249" customFormat="1" hidden="1" x14ac:dyDescent="0.25">
      <c r="B80" s="263" t="s">
        <v>456</v>
      </c>
      <c r="C80" s="262"/>
      <c r="D80" s="261"/>
      <c r="E80" s="260"/>
      <c r="F80" s="260"/>
      <c r="G80" s="260"/>
      <c r="H80" s="260"/>
      <c r="I80" s="260"/>
      <c r="J80" s="264">
        <f t="shared" si="4"/>
        <v>0</v>
      </c>
      <c r="K80" s="264">
        <f t="shared" si="4"/>
        <v>0</v>
      </c>
      <c r="L80" s="258">
        <f t="shared" si="4"/>
        <v>0</v>
      </c>
      <c r="M80" s="256">
        <f t="shared" si="4"/>
        <v>0</v>
      </c>
      <c r="N80" s="258">
        <f t="shared" si="4"/>
        <v>0</v>
      </c>
      <c r="O80" s="256">
        <f t="shared" si="4"/>
        <v>0</v>
      </c>
      <c r="P80" s="257">
        <f t="shared" si="4"/>
        <v>0</v>
      </c>
      <c r="Q80" s="256">
        <f t="shared" si="4"/>
        <v>0</v>
      </c>
      <c r="R80" s="251">
        <f t="shared" si="4"/>
        <v>0</v>
      </c>
      <c r="S80" s="256">
        <f t="shared" si="4"/>
        <v>0</v>
      </c>
      <c r="T80" s="251">
        <f t="shared" si="4"/>
        <v>0</v>
      </c>
      <c r="U80" s="256">
        <f t="shared" si="4"/>
        <v>0</v>
      </c>
      <c r="V80" s="251">
        <f t="shared" si="5"/>
        <v>0</v>
      </c>
      <c r="W80" s="257">
        <f t="shared" si="5"/>
        <v>0</v>
      </c>
      <c r="X80" s="255"/>
      <c r="Z80" s="250"/>
      <c r="AA80" s="250"/>
      <c r="AB80" s="250"/>
      <c r="AC80" s="250"/>
    </row>
    <row r="81" spans="2:29" s="249" customFormat="1" hidden="1" x14ac:dyDescent="0.25">
      <c r="B81" s="263" t="s">
        <v>455</v>
      </c>
      <c r="C81" s="262"/>
      <c r="D81" s="261"/>
      <c r="E81" s="260"/>
      <c r="F81" s="260"/>
      <c r="G81" s="260"/>
      <c r="H81" s="260"/>
      <c r="I81" s="260"/>
      <c r="J81" s="264">
        <f t="shared" si="4"/>
        <v>0</v>
      </c>
      <c r="K81" s="264">
        <f t="shared" si="4"/>
        <v>0</v>
      </c>
      <c r="L81" s="258">
        <f t="shared" si="4"/>
        <v>0</v>
      </c>
      <c r="M81" s="256">
        <f t="shared" si="4"/>
        <v>0</v>
      </c>
      <c r="N81" s="258">
        <f t="shared" si="4"/>
        <v>0</v>
      </c>
      <c r="O81" s="256">
        <f t="shared" si="4"/>
        <v>0</v>
      </c>
      <c r="P81" s="257">
        <f t="shared" si="4"/>
        <v>0</v>
      </c>
      <c r="Q81" s="256">
        <f t="shared" si="4"/>
        <v>0</v>
      </c>
      <c r="R81" s="251">
        <f t="shared" si="4"/>
        <v>0</v>
      </c>
      <c r="S81" s="256">
        <f t="shared" si="4"/>
        <v>0</v>
      </c>
      <c r="T81" s="251">
        <f t="shared" si="4"/>
        <v>0</v>
      </c>
      <c r="U81" s="256">
        <f t="shared" si="4"/>
        <v>0</v>
      </c>
      <c r="V81" s="251">
        <f t="shared" si="5"/>
        <v>0</v>
      </c>
      <c r="W81" s="257">
        <f t="shared" si="5"/>
        <v>0</v>
      </c>
      <c r="X81" s="255"/>
      <c r="Z81" s="250"/>
      <c r="AA81" s="250"/>
      <c r="AB81" s="250"/>
      <c r="AC81" s="250"/>
    </row>
    <row r="82" spans="2:29" s="249" customFormat="1" x14ac:dyDescent="0.25">
      <c r="B82" s="263" t="s">
        <v>454</v>
      </c>
      <c r="C82" s="262"/>
      <c r="D82" s="261"/>
      <c r="E82" s="260"/>
      <c r="F82" s="260"/>
      <c r="G82" s="260"/>
      <c r="H82" s="260"/>
      <c r="I82" s="260"/>
      <c r="J82" s="264">
        <f t="shared" si="4"/>
        <v>0</v>
      </c>
      <c r="K82" s="264">
        <f t="shared" si="4"/>
        <v>0</v>
      </c>
      <c r="L82" s="258">
        <f t="shared" si="4"/>
        <v>0</v>
      </c>
      <c r="M82" s="256">
        <f t="shared" si="4"/>
        <v>0</v>
      </c>
      <c r="N82" s="258">
        <f t="shared" si="4"/>
        <v>0</v>
      </c>
      <c r="O82" s="256">
        <f t="shared" si="4"/>
        <v>0</v>
      </c>
      <c r="P82" s="257">
        <f t="shared" si="4"/>
        <v>0</v>
      </c>
      <c r="Q82" s="256">
        <f t="shared" si="4"/>
        <v>0</v>
      </c>
      <c r="R82" s="251">
        <f t="shared" si="4"/>
        <v>0</v>
      </c>
      <c r="S82" s="256">
        <f t="shared" si="4"/>
        <v>0</v>
      </c>
      <c r="T82" s="251">
        <f t="shared" si="4"/>
        <v>0</v>
      </c>
      <c r="U82" s="256">
        <f t="shared" si="4"/>
        <v>0</v>
      </c>
      <c r="V82" s="251">
        <f t="shared" si="5"/>
        <v>0</v>
      </c>
      <c r="W82" s="257">
        <f t="shared" si="5"/>
        <v>0</v>
      </c>
      <c r="X82" s="255"/>
      <c r="Z82" s="250"/>
      <c r="AA82" s="250"/>
      <c r="AB82" s="250"/>
      <c r="AC82" s="250"/>
    </row>
    <row r="83" spans="2:29" s="249" customFormat="1" ht="15.75" thickBot="1" x14ac:dyDescent="0.3">
      <c r="B83" s="263" t="s">
        <v>453</v>
      </c>
      <c r="C83" s="262"/>
      <c r="D83" s="261"/>
      <c r="E83" s="260"/>
      <c r="F83" s="260"/>
      <c r="G83" s="260"/>
      <c r="H83" s="260"/>
      <c r="I83" s="260"/>
      <c r="J83" s="259">
        <f t="shared" si="4"/>
        <v>0</v>
      </c>
      <c r="K83" s="259">
        <f t="shared" si="4"/>
        <v>0</v>
      </c>
      <c r="L83" s="258">
        <f t="shared" si="4"/>
        <v>0</v>
      </c>
      <c r="M83" s="256">
        <f t="shared" si="4"/>
        <v>0</v>
      </c>
      <c r="N83" s="258">
        <f t="shared" si="4"/>
        <v>0</v>
      </c>
      <c r="O83" s="256">
        <f t="shared" si="4"/>
        <v>0</v>
      </c>
      <c r="P83" s="257">
        <f t="shared" si="4"/>
        <v>0</v>
      </c>
      <c r="Q83" s="256">
        <f t="shared" si="4"/>
        <v>0</v>
      </c>
      <c r="R83" s="251">
        <f t="shared" si="4"/>
        <v>0</v>
      </c>
      <c r="S83" s="256">
        <f t="shared" si="4"/>
        <v>0</v>
      </c>
      <c r="T83" s="251">
        <f t="shared" si="4"/>
        <v>0</v>
      </c>
      <c r="U83" s="256">
        <f t="shared" si="4"/>
        <v>0</v>
      </c>
      <c r="V83" s="251">
        <f t="shared" si="5"/>
        <v>0</v>
      </c>
      <c r="W83" s="257">
        <f t="shared" si="5"/>
        <v>0</v>
      </c>
      <c r="X83" s="255"/>
      <c r="Z83" s="250"/>
      <c r="AA83" s="250"/>
      <c r="AB83" s="250"/>
      <c r="AC83" s="250"/>
    </row>
    <row r="84" spans="2:29" s="249" customFormat="1" ht="15.75" hidden="1" thickBot="1" x14ac:dyDescent="0.3">
      <c r="B84" s="263" t="s">
        <v>452</v>
      </c>
      <c r="C84" s="262"/>
      <c r="D84" s="261"/>
      <c r="E84" s="260"/>
      <c r="F84" s="260"/>
      <c r="G84" s="260"/>
      <c r="H84" s="260"/>
      <c r="I84" s="260"/>
      <c r="J84" s="259"/>
      <c r="K84" s="259"/>
      <c r="L84" s="258"/>
      <c r="M84" s="256"/>
      <c r="N84" s="258"/>
      <c r="O84" s="256"/>
      <c r="P84" s="257"/>
      <c r="Q84" s="256"/>
      <c r="R84" s="251"/>
      <c r="S84" s="256"/>
      <c r="T84" s="251"/>
      <c r="U84" s="256"/>
      <c r="V84" s="251">
        <f t="shared" si="5"/>
        <v>0</v>
      </c>
      <c r="W84" s="251">
        <f t="shared" si="5"/>
        <v>0</v>
      </c>
      <c r="X84" s="255"/>
      <c r="Z84" s="250"/>
      <c r="AA84" s="250"/>
      <c r="AB84" s="250"/>
      <c r="AC84" s="250"/>
    </row>
    <row r="85" spans="2:29" s="249" customFormat="1" ht="15.75" hidden="1" thickBot="1" x14ac:dyDescent="0.3">
      <c r="B85" s="254" t="s">
        <v>451</v>
      </c>
      <c r="C85" s="253"/>
      <c r="D85" s="246"/>
      <c r="E85" s="245"/>
      <c r="F85" s="245"/>
      <c r="G85" s="245"/>
      <c r="H85" s="245"/>
      <c r="I85" s="245"/>
      <c r="J85" s="252"/>
      <c r="K85" s="252"/>
      <c r="L85" s="244"/>
      <c r="M85" s="242"/>
      <c r="N85" s="244"/>
      <c r="O85" s="242"/>
      <c r="P85" s="243"/>
      <c r="Q85" s="242"/>
      <c r="R85" s="241"/>
      <c r="S85" s="242"/>
      <c r="T85" s="241"/>
      <c r="U85" s="242"/>
      <c r="V85" s="251">
        <f t="shared" si="5"/>
        <v>0</v>
      </c>
      <c r="W85" s="251">
        <f t="shared" si="5"/>
        <v>0</v>
      </c>
      <c r="X85" s="239"/>
      <c r="Z85" s="250"/>
      <c r="AA85" s="250"/>
      <c r="AB85" s="250"/>
      <c r="AC85" s="250"/>
    </row>
    <row r="86" spans="2:29" ht="15.75" thickBot="1" x14ac:dyDescent="0.3">
      <c r="B86" s="248" t="s">
        <v>450</v>
      </c>
      <c r="C86" s="247"/>
      <c r="D86" s="246"/>
      <c r="E86" s="245"/>
      <c r="F86" s="245"/>
      <c r="G86" s="245"/>
      <c r="H86" s="245"/>
      <c r="I86" s="245"/>
      <c r="J86" s="244"/>
      <c r="K86" s="244"/>
      <c r="L86" s="244"/>
      <c r="M86" s="242"/>
      <c r="N86" s="244"/>
      <c r="O86" s="242"/>
      <c r="P86" s="243"/>
      <c r="Q86" s="242"/>
      <c r="R86" s="241"/>
      <c r="S86" s="242"/>
      <c r="T86" s="241"/>
      <c r="U86" s="242"/>
      <c r="V86" s="241"/>
      <c r="W86" s="240"/>
      <c r="X86" s="239"/>
      <c r="Z86" s="238"/>
    </row>
    <row r="87" spans="2:29" ht="15.75" thickBot="1" x14ac:dyDescent="0.3">
      <c r="B87" s="248" t="s">
        <v>449</v>
      </c>
      <c r="C87" s="247"/>
      <c r="D87" s="246"/>
      <c r="E87" s="245"/>
      <c r="F87" s="245"/>
      <c r="G87" s="245"/>
      <c r="H87" s="245"/>
      <c r="I87" s="245"/>
      <c r="J87" s="244"/>
      <c r="K87" s="244"/>
      <c r="L87" s="244"/>
      <c r="M87" s="242"/>
      <c r="N87" s="244"/>
      <c r="O87" s="242"/>
      <c r="P87" s="243"/>
      <c r="Q87" s="242"/>
      <c r="R87" s="241"/>
      <c r="S87" s="242"/>
      <c r="T87" s="241"/>
      <c r="U87" s="242"/>
      <c r="V87" s="241"/>
      <c r="W87" s="240"/>
      <c r="X87" s="239"/>
      <c r="Z87" s="238"/>
    </row>
    <row r="88" spans="2:29" hidden="1" x14ac:dyDescent="0.25">
      <c r="J88" s="237">
        <f t="shared" ref="J88:W88" si="6">SUM(J72:J83)</f>
        <v>7367</v>
      </c>
      <c r="K88" s="237">
        <f t="shared" si="6"/>
        <v>7367</v>
      </c>
      <c r="L88" s="237">
        <f t="shared" si="6"/>
        <v>7367</v>
      </c>
      <c r="M88" s="237">
        <f t="shared" si="6"/>
        <v>7367</v>
      </c>
      <c r="N88" s="237">
        <f t="shared" si="6"/>
        <v>0</v>
      </c>
      <c r="O88" s="237">
        <f t="shared" si="6"/>
        <v>0</v>
      </c>
      <c r="P88" s="237">
        <f t="shared" si="6"/>
        <v>0</v>
      </c>
      <c r="Q88" s="237">
        <f t="shared" si="6"/>
        <v>0</v>
      </c>
      <c r="R88" s="237">
        <f t="shared" si="6"/>
        <v>0</v>
      </c>
      <c r="S88" s="237">
        <f t="shared" si="6"/>
        <v>0</v>
      </c>
      <c r="T88" s="237">
        <f t="shared" si="6"/>
        <v>0</v>
      </c>
      <c r="U88" s="237">
        <f t="shared" si="6"/>
        <v>0</v>
      </c>
      <c r="V88" s="237">
        <f t="shared" si="6"/>
        <v>7367</v>
      </c>
      <c r="W88" s="237">
        <f t="shared" si="6"/>
        <v>7367</v>
      </c>
    </row>
    <row r="89" spans="2:29" hidden="1" x14ac:dyDescent="0.25">
      <c r="J89" s="236">
        <f t="shared" ref="J89:W89" si="7">J88-J46-J25</f>
        <v>0</v>
      </c>
      <c r="K89" s="236">
        <f t="shared" si="7"/>
        <v>0</v>
      </c>
      <c r="L89" s="236">
        <f t="shared" si="7"/>
        <v>0</v>
      </c>
      <c r="M89" s="236">
        <f t="shared" si="7"/>
        <v>0</v>
      </c>
      <c r="N89" s="236">
        <f t="shared" si="7"/>
        <v>0</v>
      </c>
      <c r="O89" s="236">
        <f t="shared" si="7"/>
        <v>0</v>
      </c>
      <c r="P89" s="236">
        <f t="shared" si="7"/>
        <v>0</v>
      </c>
      <c r="Q89" s="236">
        <f t="shared" si="7"/>
        <v>0</v>
      </c>
      <c r="R89" s="236">
        <f t="shared" si="7"/>
        <v>0</v>
      </c>
      <c r="S89" s="236">
        <f t="shared" si="7"/>
        <v>0</v>
      </c>
      <c r="T89" s="236">
        <f t="shared" si="7"/>
        <v>0</v>
      </c>
      <c r="U89" s="236">
        <f t="shared" si="7"/>
        <v>0</v>
      </c>
      <c r="V89" s="235">
        <f t="shared" si="7"/>
        <v>0</v>
      </c>
      <c r="W89" s="235">
        <f t="shared" si="7"/>
        <v>0</v>
      </c>
    </row>
  </sheetData>
  <mergeCells count="58">
    <mergeCell ref="B69:C71"/>
    <mergeCell ref="P48:Q49"/>
    <mergeCell ref="D69:M69"/>
    <mergeCell ref="D70:E70"/>
    <mergeCell ref="F70:G70"/>
    <mergeCell ref="H70:I70"/>
    <mergeCell ref="J70:K70"/>
    <mergeCell ref="L70:M70"/>
    <mergeCell ref="N49:O49"/>
    <mergeCell ref="D49:E49"/>
    <mergeCell ref="N69:O70"/>
    <mergeCell ref="B27:C29"/>
    <mergeCell ref="B47:W47"/>
    <mergeCell ref="C48:C50"/>
    <mergeCell ref="D48:M48"/>
    <mergeCell ref="N48:O48"/>
    <mergeCell ref="L28:M28"/>
    <mergeCell ref="F49:G49"/>
    <mergeCell ref="H49:I49"/>
    <mergeCell ref="J49:K49"/>
    <mergeCell ref="L49:M49"/>
    <mergeCell ref="D27:M27"/>
    <mergeCell ref="D28:E28"/>
    <mergeCell ref="F28:G28"/>
    <mergeCell ref="H28:I28"/>
    <mergeCell ref="J28:K28"/>
    <mergeCell ref="N6:O7"/>
    <mergeCell ref="N27:O28"/>
    <mergeCell ref="V69:W70"/>
    <mergeCell ref="B5:W5"/>
    <mergeCell ref="B26:W26"/>
    <mergeCell ref="B6:C8"/>
    <mergeCell ref="R6:S7"/>
    <mergeCell ref="T6:U7"/>
    <mergeCell ref="L7:M7"/>
    <mergeCell ref="D6:M6"/>
    <mergeCell ref="J7:K7"/>
    <mergeCell ref="H7:I7"/>
    <mergeCell ref="P69:Q70"/>
    <mergeCell ref="R69:S70"/>
    <mergeCell ref="T69:U70"/>
    <mergeCell ref="B48:B50"/>
    <mergeCell ref="V6:W7"/>
    <mergeCell ref="B68:W68"/>
    <mergeCell ref="X69:X71"/>
    <mergeCell ref="X6:X8"/>
    <mergeCell ref="X27:X29"/>
    <mergeCell ref="X48:X50"/>
    <mergeCell ref="R27:S28"/>
    <mergeCell ref="T27:U28"/>
    <mergeCell ref="V27:W28"/>
    <mergeCell ref="R48:S49"/>
    <mergeCell ref="T48:U49"/>
    <mergeCell ref="V48:W49"/>
    <mergeCell ref="F7:G7"/>
    <mergeCell ref="D7:E7"/>
    <mergeCell ref="P27:Q28"/>
    <mergeCell ref="P6:Q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F26" sqref="F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25" t="str">
        <f>'1. паспорт местоположение'!A5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row>
    <row r="6" spans="1:30" ht="18.75" x14ac:dyDescent="0.25">
      <c r="A6" s="437" t="s">
        <v>5</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87"/>
      <c r="AD6" s="87"/>
    </row>
    <row r="7" spans="1:30"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87"/>
      <c r="AD7" s="87"/>
    </row>
    <row r="8" spans="1:30" x14ac:dyDescent="0.25">
      <c r="A8" s="508" t="str">
        <f>'1. паспорт местоположение'!A9</f>
        <v>Акционерное общество "Россети Янтарь"</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88"/>
      <c r="AD8" s="88"/>
    </row>
    <row r="9" spans="1:30" ht="15.75" x14ac:dyDescent="0.25">
      <c r="A9" s="433" t="s">
        <v>4</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89"/>
      <c r="AD9" s="89"/>
    </row>
    <row r="10" spans="1:30"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87"/>
      <c r="AD10" s="87"/>
    </row>
    <row r="11" spans="1:30" x14ac:dyDescent="0.25">
      <c r="A11" s="508" t="str">
        <f>'1. паспорт местоположение'!A12</f>
        <v>L_48-0,4уст-21</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88"/>
      <c r="AD11" s="88"/>
    </row>
    <row r="12" spans="1:30" ht="15.75" x14ac:dyDescent="0.25">
      <c r="A12" s="433" t="s">
        <v>3</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89"/>
      <c r="AD12" s="89"/>
    </row>
    <row r="13" spans="1:30"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9"/>
      <c r="AD13" s="9"/>
    </row>
    <row r="14" spans="1:30" ht="32.25" customHeight="1" x14ac:dyDescent="0.25">
      <c r="A14" s="50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08"/>
      <c r="C14" s="508"/>
      <c r="D14" s="508"/>
      <c r="E14" s="508"/>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88"/>
      <c r="AD14" s="88"/>
    </row>
    <row r="15" spans="1:30" ht="15.75" x14ac:dyDescent="0.25">
      <c r="A15" s="433" t="s">
        <v>2</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89"/>
      <c r="AD15" s="89"/>
    </row>
    <row r="16" spans="1:30"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94"/>
      <c r="AD16" s="94"/>
    </row>
    <row r="17" spans="1:30" x14ac:dyDescent="0.25">
      <c r="A17" s="509"/>
      <c r="B17" s="509"/>
      <c r="C17" s="509"/>
      <c r="D17" s="509"/>
      <c r="E17" s="509"/>
      <c r="F17" s="509"/>
      <c r="G17" s="509"/>
      <c r="H17" s="509"/>
      <c r="I17" s="509"/>
      <c r="J17" s="509"/>
      <c r="K17" s="509"/>
      <c r="L17" s="509"/>
      <c r="M17" s="509"/>
      <c r="N17" s="509"/>
      <c r="O17" s="509"/>
      <c r="P17" s="509"/>
      <c r="Q17" s="509"/>
      <c r="R17" s="509"/>
      <c r="S17" s="509"/>
      <c r="T17" s="509"/>
      <c r="U17" s="509"/>
      <c r="V17" s="509"/>
      <c r="W17" s="509"/>
      <c r="X17" s="509"/>
      <c r="Y17" s="509"/>
      <c r="Z17" s="509"/>
      <c r="AA17" s="509"/>
      <c r="AB17" s="509"/>
      <c r="AC17" s="94"/>
      <c r="AD17" s="94"/>
    </row>
    <row r="18" spans="1:30" x14ac:dyDescent="0.25">
      <c r="A18" s="509"/>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94"/>
      <c r="AD18" s="94"/>
    </row>
    <row r="19" spans="1:30" x14ac:dyDescent="0.25">
      <c r="A19" s="509"/>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c r="AB19" s="509"/>
      <c r="AC19" s="94"/>
      <c r="AD19" s="94"/>
    </row>
    <row r="20" spans="1:30" x14ac:dyDescent="0.25">
      <c r="A20" s="510"/>
      <c r="B20" s="510"/>
      <c r="C20" s="510"/>
      <c r="D20" s="510"/>
      <c r="E20" s="510"/>
      <c r="F20" s="510"/>
      <c r="G20" s="510"/>
      <c r="H20" s="510"/>
      <c r="I20" s="510"/>
      <c r="J20" s="510"/>
      <c r="K20" s="510"/>
      <c r="L20" s="510"/>
      <c r="M20" s="510"/>
      <c r="N20" s="510"/>
      <c r="O20" s="510"/>
      <c r="P20" s="510"/>
      <c r="Q20" s="510"/>
      <c r="R20" s="510"/>
      <c r="S20" s="510"/>
      <c r="T20" s="510"/>
      <c r="U20" s="510"/>
      <c r="V20" s="510"/>
      <c r="W20" s="510"/>
      <c r="X20" s="510"/>
      <c r="Y20" s="510"/>
      <c r="Z20" s="510"/>
      <c r="AA20" s="510"/>
      <c r="AB20" s="510"/>
      <c r="AC20" s="95"/>
      <c r="AD20" s="95"/>
    </row>
    <row r="21" spans="1:30" x14ac:dyDescent="0.25">
      <c r="A21" s="510"/>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95"/>
      <c r="AD21" s="95"/>
    </row>
    <row r="22" spans="1:30" x14ac:dyDescent="0.25">
      <c r="A22" s="511" t="s">
        <v>370</v>
      </c>
      <c r="B22" s="511"/>
      <c r="C22" s="511"/>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96"/>
      <c r="AD22" s="96"/>
    </row>
    <row r="23" spans="1:30" ht="32.25" customHeight="1" x14ac:dyDescent="0.25">
      <c r="A23" s="513" t="s">
        <v>233</v>
      </c>
      <c r="B23" s="514"/>
      <c r="C23" s="514"/>
      <c r="D23" s="514"/>
      <c r="E23" s="514"/>
      <c r="F23" s="514"/>
      <c r="G23" s="514"/>
      <c r="H23" s="514"/>
      <c r="I23" s="514"/>
      <c r="J23" s="514"/>
      <c r="K23" s="514"/>
      <c r="L23" s="514"/>
      <c r="M23" s="515"/>
      <c r="N23" s="512" t="s">
        <v>234</v>
      </c>
      <c r="O23" s="512"/>
      <c r="P23" s="512"/>
      <c r="Q23" s="512"/>
      <c r="R23" s="512"/>
      <c r="S23" s="512"/>
      <c r="T23" s="512"/>
      <c r="U23" s="512"/>
      <c r="V23" s="512"/>
      <c r="W23" s="512"/>
      <c r="X23" s="512"/>
      <c r="Y23" s="512"/>
      <c r="Z23" s="512"/>
      <c r="AA23" s="512"/>
      <c r="AB23" s="512"/>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8" t="s">
        <v>208</v>
      </c>
      <c r="Y24" s="68" t="s">
        <v>221</v>
      </c>
      <c r="Z24" s="68" t="s">
        <v>222</v>
      </c>
      <c r="AA24" s="68" t="s">
        <v>209</v>
      </c>
      <c r="AB24" s="70"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9"/>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37" t="s">
        <v>5</v>
      </c>
      <c r="B7" s="437"/>
      <c r="C7" s="437"/>
      <c r="D7" s="437"/>
      <c r="E7" s="437"/>
      <c r="F7" s="437"/>
      <c r="G7" s="437"/>
      <c r="H7" s="437"/>
      <c r="I7" s="437"/>
      <c r="J7" s="437"/>
      <c r="K7" s="437"/>
      <c r="L7" s="437"/>
      <c r="M7" s="437"/>
      <c r="N7" s="87"/>
      <c r="O7" s="87"/>
      <c r="P7" s="87"/>
      <c r="Q7" s="87"/>
      <c r="R7" s="87"/>
      <c r="S7" s="87"/>
      <c r="T7" s="87"/>
      <c r="U7" s="87"/>
      <c r="V7" s="87"/>
      <c r="W7" s="87"/>
      <c r="X7" s="87"/>
    </row>
    <row r="8" spans="1:26" s="10" customFormat="1" ht="18.75" x14ac:dyDescent="0.2">
      <c r="A8" s="437"/>
      <c r="B8" s="437"/>
      <c r="C8" s="437"/>
      <c r="D8" s="437"/>
      <c r="E8" s="437"/>
      <c r="F8" s="437"/>
      <c r="G8" s="437"/>
      <c r="H8" s="437"/>
      <c r="I8" s="437"/>
      <c r="J8" s="437"/>
      <c r="K8" s="437"/>
      <c r="L8" s="437"/>
      <c r="M8" s="437"/>
      <c r="N8" s="87"/>
      <c r="O8" s="87"/>
      <c r="P8" s="87"/>
      <c r="Q8" s="87"/>
      <c r="R8" s="87"/>
      <c r="S8" s="87"/>
      <c r="T8" s="87"/>
      <c r="U8" s="87"/>
      <c r="V8" s="87"/>
      <c r="W8" s="87"/>
      <c r="X8" s="87"/>
    </row>
    <row r="9" spans="1:26" s="10" customFormat="1" ht="18.75" x14ac:dyDescent="0.2">
      <c r="A9" s="468" t="str">
        <f>'1. паспорт местоположение'!A9:C9</f>
        <v>Акционерное общество "Россети Янтарь"</v>
      </c>
      <c r="B9" s="468"/>
      <c r="C9" s="468"/>
      <c r="D9" s="468"/>
      <c r="E9" s="468"/>
      <c r="F9" s="468"/>
      <c r="G9" s="468"/>
      <c r="H9" s="468"/>
      <c r="I9" s="468"/>
      <c r="J9" s="468"/>
      <c r="K9" s="468"/>
      <c r="L9" s="468"/>
      <c r="M9" s="468"/>
      <c r="N9" s="87"/>
      <c r="O9" s="87"/>
      <c r="P9" s="87"/>
      <c r="Q9" s="87"/>
      <c r="R9" s="87"/>
      <c r="S9" s="87"/>
      <c r="T9" s="87"/>
      <c r="U9" s="87"/>
      <c r="V9" s="87"/>
      <c r="W9" s="87"/>
      <c r="X9" s="87"/>
    </row>
    <row r="10" spans="1:26" s="10" customFormat="1" ht="18.75" x14ac:dyDescent="0.2">
      <c r="A10" s="433" t="s">
        <v>4</v>
      </c>
      <c r="B10" s="433"/>
      <c r="C10" s="433"/>
      <c r="D10" s="433"/>
      <c r="E10" s="433"/>
      <c r="F10" s="433"/>
      <c r="G10" s="433"/>
      <c r="H10" s="433"/>
      <c r="I10" s="433"/>
      <c r="J10" s="433"/>
      <c r="K10" s="433"/>
      <c r="L10" s="433"/>
      <c r="M10" s="433"/>
      <c r="N10" s="87"/>
      <c r="O10" s="87"/>
      <c r="P10" s="87"/>
      <c r="Q10" s="87"/>
      <c r="R10" s="87"/>
      <c r="S10" s="87"/>
      <c r="T10" s="87"/>
      <c r="U10" s="87"/>
      <c r="V10" s="87"/>
      <c r="W10" s="87"/>
      <c r="X10" s="87"/>
    </row>
    <row r="11" spans="1:26" s="10" customFormat="1" ht="18.75" x14ac:dyDescent="0.2">
      <c r="A11" s="437"/>
      <c r="B11" s="437"/>
      <c r="C11" s="437"/>
      <c r="D11" s="437"/>
      <c r="E11" s="437"/>
      <c r="F11" s="437"/>
      <c r="G11" s="437"/>
      <c r="H11" s="437"/>
      <c r="I11" s="437"/>
      <c r="J11" s="437"/>
      <c r="K11" s="437"/>
      <c r="L11" s="437"/>
      <c r="M11" s="437"/>
      <c r="N11" s="87"/>
      <c r="O11" s="87"/>
      <c r="P11" s="87"/>
      <c r="Q11" s="87"/>
      <c r="R11" s="87"/>
      <c r="S11" s="87"/>
      <c r="T11" s="87"/>
      <c r="U11" s="87"/>
      <c r="V11" s="87"/>
      <c r="W11" s="87"/>
      <c r="X11" s="87"/>
    </row>
    <row r="12" spans="1:26" s="10" customFormat="1" ht="18.75" x14ac:dyDescent="0.2">
      <c r="A12" s="468" t="str">
        <f>'1. паспорт местоположение'!A12:C12</f>
        <v>L_48-0,4уст-21</v>
      </c>
      <c r="B12" s="468"/>
      <c r="C12" s="468"/>
      <c r="D12" s="468"/>
      <c r="E12" s="468"/>
      <c r="F12" s="468"/>
      <c r="G12" s="468"/>
      <c r="H12" s="468"/>
      <c r="I12" s="468"/>
      <c r="J12" s="468"/>
      <c r="K12" s="468"/>
      <c r="L12" s="468"/>
      <c r="M12" s="468"/>
      <c r="N12" s="87"/>
      <c r="O12" s="87"/>
      <c r="P12" s="87"/>
      <c r="Q12" s="87"/>
      <c r="R12" s="87"/>
      <c r="S12" s="87"/>
      <c r="T12" s="87"/>
      <c r="U12" s="87"/>
      <c r="V12" s="87"/>
      <c r="W12" s="87"/>
      <c r="X12" s="87"/>
    </row>
    <row r="13" spans="1:26" s="10" customFormat="1" ht="18.75" x14ac:dyDescent="0.2">
      <c r="A13" s="433" t="s">
        <v>3</v>
      </c>
      <c r="B13" s="433"/>
      <c r="C13" s="433"/>
      <c r="D13" s="433"/>
      <c r="E13" s="433"/>
      <c r="F13" s="433"/>
      <c r="G13" s="433"/>
      <c r="H13" s="433"/>
      <c r="I13" s="433"/>
      <c r="J13" s="433"/>
      <c r="K13" s="433"/>
      <c r="L13" s="433"/>
      <c r="M13" s="433"/>
      <c r="N13" s="87"/>
      <c r="O13" s="87"/>
      <c r="P13" s="87"/>
      <c r="Q13" s="87"/>
      <c r="R13" s="87"/>
      <c r="S13" s="87"/>
      <c r="T13" s="87"/>
      <c r="U13" s="87"/>
      <c r="V13" s="87"/>
      <c r="W13" s="87"/>
      <c r="X13" s="87"/>
    </row>
    <row r="14" spans="1:26" s="7" customFormat="1" ht="15.75" customHeight="1" x14ac:dyDescent="0.2">
      <c r="A14" s="438"/>
      <c r="B14" s="438"/>
      <c r="C14" s="438"/>
      <c r="D14" s="438"/>
      <c r="E14" s="438"/>
      <c r="F14" s="438"/>
      <c r="G14" s="438"/>
      <c r="H14" s="438"/>
      <c r="I14" s="438"/>
      <c r="J14" s="438"/>
      <c r="K14" s="438"/>
      <c r="L14" s="438"/>
      <c r="M14" s="438"/>
      <c r="N14" s="129"/>
      <c r="O14" s="129"/>
      <c r="P14" s="129"/>
      <c r="Q14" s="129"/>
      <c r="R14" s="129"/>
      <c r="S14" s="129"/>
      <c r="T14" s="129"/>
      <c r="U14" s="129"/>
      <c r="V14" s="129"/>
      <c r="W14" s="129"/>
      <c r="X14" s="129"/>
    </row>
    <row r="15" spans="1:26" s="2" customFormat="1" ht="18.75" x14ac:dyDescent="0.2">
      <c r="A15" s="46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68"/>
      <c r="C15" s="468"/>
      <c r="D15" s="468"/>
      <c r="E15" s="468"/>
      <c r="F15" s="468"/>
      <c r="G15" s="468"/>
      <c r="H15" s="468"/>
      <c r="I15" s="468"/>
      <c r="J15" s="468"/>
      <c r="K15" s="468"/>
      <c r="L15" s="468"/>
      <c r="M15" s="468"/>
      <c r="N15" s="88"/>
      <c r="O15" s="88"/>
      <c r="P15" s="88"/>
      <c r="Q15" s="88"/>
      <c r="R15" s="88"/>
      <c r="S15" s="88"/>
      <c r="T15" s="88"/>
      <c r="U15" s="88"/>
      <c r="V15" s="88"/>
      <c r="W15" s="88"/>
      <c r="X15" s="88"/>
    </row>
    <row r="16" spans="1:26" s="2" customFormat="1" ht="15" customHeight="1" x14ac:dyDescent="0.2">
      <c r="A16" s="433" t="s">
        <v>2</v>
      </c>
      <c r="B16" s="433"/>
      <c r="C16" s="433"/>
      <c r="D16" s="433"/>
      <c r="E16" s="433"/>
      <c r="F16" s="433"/>
      <c r="G16" s="433"/>
      <c r="H16" s="433"/>
      <c r="I16" s="433"/>
      <c r="J16" s="433"/>
      <c r="K16" s="433"/>
      <c r="L16" s="433"/>
      <c r="M16" s="433"/>
      <c r="N16" s="89"/>
      <c r="O16" s="89"/>
      <c r="P16" s="89"/>
      <c r="Q16" s="89"/>
      <c r="R16" s="89"/>
      <c r="S16" s="89"/>
      <c r="T16" s="89"/>
      <c r="U16" s="89"/>
      <c r="V16" s="89"/>
      <c r="W16" s="89"/>
      <c r="X16" s="89"/>
    </row>
    <row r="17" spans="1:24" s="2" customFormat="1" ht="15" customHeight="1" x14ac:dyDescent="0.2">
      <c r="A17" s="434"/>
      <c r="B17" s="434"/>
      <c r="C17" s="434"/>
      <c r="D17" s="434"/>
      <c r="E17" s="434"/>
      <c r="F17" s="434"/>
      <c r="G17" s="434"/>
      <c r="H17" s="434"/>
      <c r="I17" s="434"/>
      <c r="J17" s="434"/>
      <c r="K17" s="434"/>
      <c r="L17" s="434"/>
      <c r="M17" s="434"/>
      <c r="N17" s="130"/>
      <c r="O17" s="130"/>
      <c r="P17" s="130"/>
      <c r="Q17" s="130"/>
      <c r="R17" s="130"/>
      <c r="S17" s="130"/>
      <c r="T17" s="130"/>
      <c r="U17" s="130"/>
    </row>
    <row r="18" spans="1:24" s="2" customFormat="1" ht="91.5" customHeight="1" x14ac:dyDescent="0.2">
      <c r="A18" s="516" t="s">
        <v>391</v>
      </c>
      <c r="B18" s="516"/>
      <c r="C18" s="516"/>
      <c r="D18" s="516"/>
      <c r="E18" s="516"/>
      <c r="F18" s="516"/>
      <c r="G18" s="516"/>
      <c r="H18" s="516"/>
      <c r="I18" s="516"/>
      <c r="J18" s="516"/>
      <c r="K18" s="516"/>
      <c r="L18" s="516"/>
      <c r="M18" s="516"/>
      <c r="N18" s="5"/>
      <c r="O18" s="5"/>
      <c r="P18" s="5"/>
      <c r="Q18" s="5"/>
      <c r="R18" s="5"/>
      <c r="S18" s="5"/>
      <c r="T18" s="5"/>
      <c r="U18" s="5"/>
      <c r="V18" s="5"/>
      <c r="W18" s="5"/>
      <c r="X18" s="5"/>
    </row>
    <row r="19" spans="1:24" s="2" customFormat="1" ht="78" customHeight="1" x14ac:dyDescent="0.2">
      <c r="A19" s="439" t="s">
        <v>1</v>
      </c>
      <c r="B19" s="439" t="s">
        <v>392</v>
      </c>
      <c r="C19" s="439" t="s">
        <v>393</v>
      </c>
      <c r="D19" s="439" t="s">
        <v>394</v>
      </c>
      <c r="E19" s="517" t="s">
        <v>395</v>
      </c>
      <c r="F19" s="518"/>
      <c r="G19" s="518"/>
      <c r="H19" s="518"/>
      <c r="I19" s="519"/>
      <c r="J19" s="439" t="s">
        <v>396</v>
      </c>
      <c r="K19" s="439"/>
      <c r="L19" s="439"/>
      <c r="M19" s="439"/>
      <c r="N19" s="130"/>
      <c r="O19" s="130"/>
      <c r="P19" s="130"/>
      <c r="Q19" s="130"/>
      <c r="R19" s="130"/>
      <c r="S19" s="130"/>
      <c r="T19" s="130"/>
      <c r="U19" s="130"/>
    </row>
    <row r="20" spans="1:24" s="2" customFormat="1" ht="51" customHeight="1" x14ac:dyDescent="0.2">
      <c r="A20" s="439"/>
      <c r="B20" s="439"/>
      <c r="C20" s="439"/>
      <c r="D20" s="439"/>
      <c r="E20" s="128" t="s">
        <v>397</v>
      </c>
      <c r="F20" s="128" t="s">
        <v>398</v>
      </c>
      <c r="G20" s="128" t="s">
        <v>399</v>
      </c>
      <c r="H20" s="128" t="s">
        <v>400</v>
      </c>
      <c r="I20" s="128"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3" customFormat="1" ht="33" customHeight="1" x14ac:dyDescent="0.2">
      <c r="A22" s="131" t="s">
        <v>60</v>
      </c>
      <c r="B22" s="131" t="s">
        <v>595</v>
      </c>
      <c r="C22" s="131" t="s">
        <v>445</v>
      </c>
      <c r="D22" s="131" t="s">
        <v>445</v>
      </c>
      <c r="E22" s="131" t="s">
        <v>445</v>
      </c>
      <c r="F22" s="131" t="s">
        <v>445</v>
      </c>
      <c r="G22" s="131" t="s">
        <v>445</v>
      </c>
      <c r="H22" s="131" t="s">
        <v>445</v>
      </c>
      <c r="I22" s="131" t="s">
        <v>445</v>
      </c>
      <c r="J22" s="131" t="s">
        <v>445</v>
      </c>
      <c r="K22" s="131" t="s">
        <v>445</v>
      </c>
      <c r="L22" s="131" t="s">
        <v>445</v>
      </c>
      <c r="M22" s="131" t="s">
        <v>445</v>
      </c>
      <c r="N22" s="25"/>
      <c r="O22" s="25"/>
      <c r="P22" s="25"/>
      <c r="Q22" s="25"/>
      <c r="R22" s="25"/>
      <c r="S22" s="25"/>
      <c r="T22" s="132"/>
      <c r="U22" s="132"/>
      <c r="V22" s="132"/>
      <c r="W22" s="132"/>
      <c r="X22" s="132"/>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C76" sqref="C76"/>
    </sheetView>
  </sheetViews>
  <sheetFormatPr defaultColWidth="9.140625" defaultRowHeight="15.75" x14ac:dyDescent="0.2"/>
  <cols>
    <col min="1" max="1" width="61.7109375" style="321" customWidth="1"/>
    <col min="2" max="2" width="18.5703125" style="317" customWidth="1"/>
    <col min="3" max="9" width="16.85546875" style="317" customWidth="1"/>
    <col min="10" max="12" width="16.85546875" style="318" customWidth="1"/>
    <col min="13" max="217" width="9.140625" style="318"/>
    <col min="218" max="218" width="61.7109375" style="318" customWidth="1"/>
    <col min="219" max="219" width="18.5703125" style="318" customWidth="1"/>
    <col min="220" max="259" width="16.85546875" style="318" customWidth="1"/>
    <col min="260" max="261" width="18.5703125" style="318" customWidth="1"/>
    <col min="262" max="262" width="21.7109375" style="318" customWidth="1"/>
    <col min="263" max="473" width="9.140625" style="318"/>
    <col min="474" max="474" width="61.7109375" style="318" customWidth="1"/>
    <col min="475" max="475" width="18.5703125" style="318" customWidth="1"/>
    <col min="476" max="515" width="16.85546875" style="318" customWidth="1"/>
    <col min="516" max="517" width="18.5703125" style="318" customWidth="1"/>
    <col min="518" max="518" width="21.7109375" style="318" customWidth="1"/>
    <col min="519" max="729" width="9.140625" style="318"/>
    <col min="730" max="730" width="61.7109375" style="318" customWidth="1"/>
    <col min="731" max="731" width="18.5703125" style="318" customWidth="1"/>
    <col min="732" max="771" width="16.85546875" style="318" customWidth="1"/>
    <col min="772" max="773" width="18.5703125" style="318" customWidth="1"/>
    <col min="774" max="774" width="21.7109375" style="318" customWidth="1"/>
    <col min="775" max="985" width="9.140625" style="318"/>
    <col min="986" max="986" width="61.7109375" style="318" customWidth="1"/>
    <col min="987" max="987" width="18.5703125" style="318" customWidth="1"/>
    <col min="988" max="1027" width="16.85546875" style="318" customWidth="1"/>
    <col min="1028" max="1029" width="18.5703125" style="318" customWidth="1"/>
    <col min="1030" max="1030" width="21.7109375" style="318" customWidth="1"/>
    <col min="1031" max="1241" width="9.140625" style="318"/>
    <col min="1242" max="1242" width="61.7109375" style="318" customWidth="1"/>
    <col min="1243" max="1243" width="18.5703125" style="318" customWidth="1"/>
    <col min="1244" max="1283" width="16.85546875" style="318" customWidth="1"/>
    <col min="1284" max="1285" width="18.5703125" style="318" customWidth="1"/>
    <col min="1286" max="1286" width="21.7109375" style="318" customWidth="1"/>
    <col min="1287" max="1497" width="9.140625" style="318"/>
    <col min="1498" max="1498" width="61.7109375" style="318" customWidth="1"/>
    <col min="1499" max="1499" width="18.5703125" style="318" customWidth="1"/>
    <col min="1500" max="1539" width="16.85546875" style="318" customWidth="1"/>
    <col min="1540" max="1541" width="18.5703125" style="318" customWidth="1"/>
    <col min="1542" max="1542" width="21.7109375" style="318" customWidth="1"/>
    <col min="1543" max="1753" width="9.140625" style="318"/>
    <col min="1754" max="1754" width="61.7109375" style="318" customWidth="1"/>
    <col min="1755" max="1755" width="18.5703125" style="318" customWidth="1"/>
    <col min="1756" max="1795" width="16.85546875" style="318" customWidth="1"/>
    <col min="1796" max="1797" width="18.5703125" style="318" customWidth="1"/>
    <col min="1798" max="1798" width="21.7109375" style="318" customWidth="1"/>
    <col min="1799" max="2009" width="9.140625" style="318"/>
    <col min="2010" max="2010" width="61.7109375" style="318" customWidth="1"/>
    <col min="2011" max="2011" width="18.5703125" style="318" customWidth="1"/>
    <col min="2012" max="2051" width="16.85546875" style="318" customWidth="1"/>
    <col min="2052" max="2053" width="18.5703125" style="318" customWidth="1"/>
    <col min="2054" max="2054" width="21.7109375" style="318" customWidth="1"/>
    <col min="2055" max="2265" width="9.140625" style="318"/>
    <col min="2266" max="2266" width="61.7109375" style="318" customWidth="1"/>
    <col min="2267" max="2267" width="18.5703125" style="318" customWidth="1"/>
    <col min="2268" max="2307" width="16.85546875" style="318" customWidth="1"/>
    <col min="2308" max="2309" width="18.5703125" style="318" customWidth="1"/>
    <col min="2310" max="2310" width="21.7109375" style="318" customWidth="1"/>
    <col min="2311" max="2521" width="9.140625" style="318"/>
    <col min="2522" max="2522" width="61.7109375" style="318" customWidth="1"/>
    <col min="2523" max="2523" width="18.5703125" style="318" customWidth="1"/>
    <col min="2524" max="2563" width="16.85546875" style="318" customWidth="1"/>
    <col min="2564" max="2565" width="18.5703125" style="318" customWidth="1"/>
    <col min="2566" max="2566" width="21.7109375" style="318" customWidth="1"/>
    <col min="2567" max="2777" width="9.140625" style="318"/>
    <col min="2778" max="2778" width="61.7109375" style="318" customWidth="1"/>
    <col min="2779" max="2779" width="18.5703125" style="318" customWidth="1"/>
    <col min="2780" max="2819" width="16.85546875" style="318" customWidth="1"/>
    <col min="2820" max="2821" width="18.5703125" style="318" customWidth="1"/>
    <col min="2822" max="2822" width="21.7109375" style="318" customWidth="1"/>
    <col min="2823" max="3033" width="9.140625" style="318"/>
    <col min="3034" max="3034" width="61.7109375" style="318" customWidth="1"/>
    <col min="3035" max="3035" width="18.5703125" style="318" customWidth="1"/>
    <col min="3036" max="3075" width="16.85546875" style="318" customWidth="1"/>
    <col min="3076" max="3077" width="18.5703125" style="318" customWidth="1"/>
    <col min="3078" max="3078" width="21.7109375" style="318" customWidth="1"/>
    <col min="3079" max="3289" width="9.140625" style="318"/>
    <col min="3290" max="3290" width="61.7109375" style="318" customWidth="1"/>
    <col min="3291" max="3291" width="18.5703125" style="318" customWidth="1"/>
    <col min="3292" max="3331" width="16.85546875" style="318" customWidth="1"/>
    <col min="3332" max="3333" width="18.5703125" style="318" customWidth="1"/>
    <col min="3334" max="3334" width="21.7109375" style="318" customWidth="1"/>
    <col min="3335" max="3545" width="9.140625" style="318"/>
    <col min="3546" max="3546" width="61.7109375" style="318" customWidth="1"/>
    <col min="3547" max="3547" width="18.5703125" style="318" customWidth="1"/>
    <col min="3548" max="3587" width="16.85546875" style="318" customWidth="1"/>
    <col min="3588" max="3589" width="18.5703125" style="318" customWidth="1"/>
    <col min="3590" max="3590" width="21.7109375" style="318" customWidth="1"/>
    <col min="3591" max="3801" width="9.140625" style="318"/>
    <col min="3802" max="3802" width="61.7109375" style="318" customWidth="1"/>
    <col min="3803" max="3803" width="18.5703125" style="318" customWidth="1"/>
    <col min="3804" max="3843" width="16.85546875" style="318" customWidth="1"/>
    <col min="3844" max="3845" width="18.5703125" style="318" customWidth="1"/>
    <col min="3846" max="3846" width="21.7109375" style="318" customWidth="1"/>
    <col min="3847" max="4057" width="9.140625" style="318"/>
    <col min="4058" max="4058" width="61.7109375" style="318" customWidth="1"/>
    <col min="4059" max="4059" width="18.5703125" style="318" customWidth="1"/>
    <col min="4060" max="4099" width="16.85546875" style="318" customWidth="1"/>
    <col min="4100" max="4101" width="18.5703125" style="318" customWidth="1"/>
    <col min="4102" max="4102" width="21.7109375" style="318" customWidth="1"/>
    <col min="4103" max="4313" width="9.140625" style="318"/>
    <col min="4314" max="4314" width="61.7109375" style="318" customWidth="1"/>
    <col min="4315" max="4315" width="18.5703125" style="318" customWidth="1"/>
    <col min="4316" max="4355" width="16.85546875" style="318" customWidth="1"/>
    <col min="4356" max="4357" width="18.5703125" style="318" customWidth="1"/>
    <col min="4358" max="4358" width="21.7109375" style="318" customWidth="1"/>
    <col min="4359" max="4569" width="9.140625" style="318"/>
    <col min="4570" max="4570" width="61.7109375" style="318" customWidth="1"/>
    <col min="4571" max="4571" width="18.5703125" style="318" customWidth="1"/>
    <col min="4572" max="4611" width="16.85546875" style="318" customWidth="1"/>
    <col min="4612" max="4613" width="18.5703125" style="318" customWidth="1"/>
    <col min="4614" max="4614" width="21.7109375" style="318" customWidth="1"/>
    <col min="4615" max="4825" width="9.140625" style="318"/>
    <col min="4826" max="4826" width="61.7109375" style="318" customWidth="1"/>
    <col min="4827" max="4827" width="18.5703125" style="318" customWidth="1"/>
    <col min="4828" max="4867" width="16.85546875" style="318" customWidth="1"/>
    <col min="4868" max="4869" width="18.5703125" style="318" customWidth="1"/>
    <col min="4870" max="4870" width="21.7109375" style="318" customWidth="1"/>
    <col min="4871" max="5081" width="9.140625" style="318"/>
    <col min="5082" max="5082" width="61.7109375" style="318" customWidth="1"/>
    <col min="5083" max="5083" width="18.5703125" style="318" customWidth="1"/>
    <col min="5084" max="5123" width="16.85546875" style="318" customWidth="1"/>
    <col min="5124" max="5125" width="18.5703125" style="318" customWidth="1"/>
    <col min="5126" max="5126" width="21.7109375" style="318" customWidth="1"/>
    <col min="5127" max="5337" width="9.140625" style="318"/>
    <col min="5338" max="5338" width="61.7109375" style="318" customWidth="1"/>
    <col min="5339" max="5339" width="18.5703125" style="318" customWidth="1"/>
    <col min="5340" max="5379" width="16.85546875" style="318" customWidth="1"/>
    <col min="5380" max="5381" width="18.5703125" style="318" customWidth="1"/>
    <col min="5382" max="5382" width="21.7109375" style="318" customWidth="1"/>
    <col min="5383" max="5593" width="9.140625" style="318"/>
    <col min="5594" max="5594" width="61.7109375" style="318" customWidth="1"/>
    <col min="5595" max="5595" width="18.5703125" style="318" customWidth="1"/>
    <col min="5596" max="5635" width="16.85546875" style="318" customWidth="1"/>
    <col min="5636" max="5637" width="18.5703125" style="318" customWidth="1"/>
    <col min="5638" max="5638" width="21.7109375" style="318" customWidth="1"/>
    <col min="5639" max="5849" width="9.140625" style="318"/>
    <col min="5850" max="5850" width="61.7109375" style="318" customWidth="1"/>
    <col min="5851" max="5851" width="18.5703125" style="318" customWidth="1"/>
    <col min="5852" max="5891" width="16.85546875" style="318" customWidth="1"/>
    <col min="5892" max="5893" width="18.5703125" style="318" customWidth="1"/>
    <col min="5894" max="5894" width="21.7109375" style="318" customWidth="1"/>
    <col min="5895" max="6105" width="9.140625" style="318"/>
    <col min="6106" max="6106" width="61.7109375" style="318" customWidth="1"/>
    <col min="6107" max="6107" width="18.5703125" style="318" customWidth="1"/>
    <col min="6108" max="6147" width="16.85546875" style="318" customWidth="1"/>
    <col min="6148" max="6149" width="18.5703125" style="318" customWidth="1"/>
    <col min="6150" max="6150" width="21.7109375" style="318" customWidth="1"/>
    <col min="6151" max="6361" width="9.140625" style="318"/>
    <col min="6362" max="6362" width="61.7109375" style="318" customWidth="1"/>
    <col min="6363" max="6363" width="18.5703125" style="318" customWidth="1"/>
    <col min="6364" max="6403" width="16.85546875" style="318" customWidth="1"/>
    <col min="6404" max="6405" width="18.5703125" style="318" customWidth="1"/>
    <col min="6406" max="6406" width="21.7109375" style="318" customWidth="1"/>
    <col min="6407" max="6617" width="9.140625" style="318"/>
    <col min="6618" max="6618" width="61.7109375" style="318" customWidth="1"/>
    <col min="6619" max="6619" width="18.5703125" style="318" customWidth="1"/>
    <col min="6620" max="6659" width="16.85546875" style="318" customWidth="1"/>
    <col min="6660" max="6661" width="18.5703125" style="318" customWidth="1"/>
    <col min="6662" max="6662" width="21.7109375" style="318" customWidth="1"/>
    <col min="6663" max="6873" width="9.140625" style="318"/>
    <col min="6874" max="6874" width="61.7109375" style="318" customWidth="1"/>
    <col min="6875" max="6875" width="18.5703125" style="318" customWidth="1"/>
    <col min="6876" max="6915" width="16.85546875" style="318" customWidth="1"/>
    <col min="6916" max="6917" width="18.5703125" style="318" customWidth="1"/>
    <col min="6918" max="6918" width="21.7109375" style="318" customWidth="1"/>
    <col min="6919" max="7129" width="9.140625" style="318"/>
    <col min="7130" max="7130" width="61.7109375" style="318" customWidth="1"/>
    <col min="7131" max="7131" width="18.5703125" style="318" customWidth="1"/>
    <col min="7132" max="7171" width="16.85546875" style="318" customWidth="1"/>
    <col min="7172" max="7173" width="18.5703125" style="318" customWidth="1"/>
    <col min="7174" max="7174" width="21.7109375" style="318" customWidth="1"/>
    <col min="7175" max="7385" width="9.140625" style="318"/>
    <col min="7386" max="7386" width="61.7109375" style="318" customWidth="1"/>
    <col min="7387" max="7387" width="18.5703125" style="318" customWidth="1"/>
    <col min="7388" max="7427" width="16.85546875" style="318" customWidth="1"/>
    <col min="7428" max="7429" width="18.5703125" style="318" customWidth="1"/>
    <col min="7430" max="7430" width="21.7109375" style="318" customWidth="1"/>
    <col min="7431" max="7641" width="9.140625" style="318"/>
    <col min="7642" max="7642" width="61.7109375" style="318" customWidth="1"/>
    <col min="7643" max="7643" width="18.5703125" style="318" customWidth="1"/>
    <col min="7644" max="7683" width="16.85546875" style="318" customWidth="1"/>
    <col min="7684" max="7685" width="18.5703125" style="318" customWidth="1"/>
    <col min="7686" max="7686" width="21.7109375" style="318" customWidth="1"/>
    <col min="7687" max="7897" width="9.140625" style="318"/>
    <col min="7898" max="7898" width="61.7109375" style="318" customWidth="1"/>
    <col min="7899" max="7899" width="18.5703125" style="318" customWidth="1"/>
    <col min="7900" max="7939" width="16.85546875" style="318" customWidth="1"/>
    <col min="7940" max="7941" width="18.5703125" style="318" customWidth="1"/>
    <col min="7942" max="7942" width="21.7109375" style="318" customWidth="1"/>
    <col min="7943" max="8153" width="9.140625" style="318"/>
    <col min="8154" max="8154" width="61.7109375" style="318" customWidth="1"/>
    <col min="8155" max="8155" width="18.5703125" style="318" customWidth="1"/>
    <col min="8156" max="8195" width="16.85546875" style="318" customWidth="1"/>
    <col min="8196" max="8197" width="18.5703125" style="318" customWidth="1"/>
    <col min="8198" max="8198" width="21.7109375" style="318" customWidth="1"/>
    <col min="8199" max="8409" width="9.140625" style="318"/>
    <col min="8410" max="8410" width="61.7109375" style="318" customWidth="1"/>
    <col min="8411" max="8411" width="18.5703125" style="318" customWidth="1"/>
    <col min="8412" max="8451" width="16.85546875" style="318" customWidth="1"/>
    <col min="8452" max="8453" width="18.5703125" style="318" customWidth="1"/>
    <col min="8454" max="8454" width="21.7109375" style="318" customWidth="1"/>
    <col min="8455" max="8665" width="9.140625" style="318"/>
    <col min="8666" max="8666" width="61.7109375" style="318" customWidth="1"/>
    <col min="8667" max="8667" width="18.5703125" style="318" customWidth="1"/>
    <col min="8668" max="8707" width="16.85546875" style="318" customWidth="1"/>
    <col min="8708" max="8709" width="18.5703125" style="318" customWidth="1"/>
    <col min="8710" max="8710" width="21.7109375" style="318" customWidth="1"/>
    <col min="8711" max="8921" width="9.140625" style="318"/>
    <col min="8922" max="8922" width="61.7109375" style="318" customWidth="1"/>
    <col min="8923" max="8923" width="18.5703125" style="318" customWidth="1"/>
    <col min="8924" max="8963" width="16.85546875" style="318" customWidth="1"/>
    <col min="8964" max="8965" width="18.5703125" style="318" customWidth="1"/>
    <col min="8966" max="8966" width="21.7109375" style="318" customWidth="1"/>
    <col min="8967" max="9177" width="9.140625" style="318"/>
    <col min="9178" max="9178" width="61.7109375" style="318" customWidth="1"/>
    <col min="9179" max="9179" width="18.5703125" style="318" customWidth="1"/>
    <col min="9180" max="9219" width="16.85546875" style="318" customWidth="1"/>
    <col min="9220" max="9221" width="18.5703125" style="318" customWidth="1"/>
    <col min="9222" max="9222" width="21.7109375" style="318" customWidth="1"/>
    <col min="9223" max="9433" width="9.140625" style="318"/>
    <col min="9434" max="9434" width="61.7109375" style="318" customWidth="1"/>
    <col min="9435" max="9435" width="18.5703125" style="318" customWidth="1"/>
    <col min="9436" max="9475" width="16.85546875" style="318" customWidth="1"/>
    <col min="9476" max="9477" width="18.5703125" style="318" customWidth="1"/>
    <col min="9478" max="9478" width="21.7109375" style="318" customWidth="1"/>
    <col min="9479" max="9689" width="9.140625" style="318"/>
    <col min="9690" max="9690" width="61.7109375" style="318" customWidth="1"/>
    <col min="9691" max="9691" width="18.5703125" style="318" customWidth="1"/>
    <col min="9692" max="9731" width="16.85546875" style="318" customWidth="1"/>
    <col min="9732" max="9733" width="18.5703125" style="318" customWidth="1"/>
    <col min="9734" max="9734" width="21.7109375" style="318" customWidth="1"/>
    <col min="9735" max="9945" width="9.140625" style="318"/>
    <col min="9946" max="9946" width="61.7109375" style="318" customWidth="1"/>
    <col min="9947" max="9947" width="18.5703125" style="318" customWidth="1"/>
    <col min="9948" max="9987" width="16.85546875" style="318" customWidth="1"/>
    <col min="9988" max="9989" width="18.5703125" style="318" customWidth="1"/>
    <col min="9990" max="9990" width="21.7109375" style="318" customWidth="1"/>
    <col min="9991" max="10201" width="9.140625" style="318"/>
    <col min="10202" max="10202" width="61.7109375" style="318" customWidth="1"/>
    <col min="10203" max="10203" width="18.5703125" style="318" customWidth="1"/>
    <col min="10204" max="10243" width="16.85546875" style="318" customWidth="1"/>
    <col min="10244" max="10245" width="18.5703125" style="318" customWidth="1"/>
    <col min="10246" max="10246" width="21.7109375" style="318" customWidth="1"/>
    <col min="10247" max="10457" width="9.140625" style="318"/>
    <col min="10458" max="10458" width="61.7109375" style="318" customWidth="1"/>
    <col min="10459" max="10459" width="18.5703125" style="318" customWidth="1"/>
    <col min="10460" max="10499" width="16.85546875" style="318" customWidth="1"/>
    <col min="10500" max="10501" width="18.5703125" style="318" customWidth="1"/>
    <col min="10502" max="10502" width="21.7109375" style="318" customWidth="1"/>
    <col min="10503" max="10713" width="9.140625" style="318"/>
    <col min="10714" max="10714" width="61.7109375" style="318" customWidth="1"/>
    <col min="10715" max="10715" width="18.5703125" style="318" customWidth="1"/>
    <col min="10716" max="10755" width="16.85546875" style="318" customWidth="1"/>
    <col min="10756" max="10757" width="18.5703125" style="318" customWidth="1"/>
    <col min="10758" max="10758" width="21.7109375" style="318" customWidth="1"/>
    <col min="10759" max="10969" width="9.140625" style="318"/>
    <col min="10970" max="10970" width="61.7109375" style="318" customWidth="1"/>
    <col min="10971" max="10971" width="18.5703125" style="318" customWidth="1"/>
    <col min="10972" max="11011" width="16.85546875" style="318" customWidth="1"/>
    <col min="11012" max="11013" width="18.5703125" style="318" customWidth="1"/>
    <col min="11014" max="11014" width="21.7109375" style="318" customWidth="1"/>
    <col min="11015" max="11225" width="9.140625" style="318"/>
    <col min="11226" max="11226" width="61.7109375" style="318" customWidth="1"/>
    <col min="11227" max="11227" width="18.5703125" style="318" customWidth="1"/>
    <col min="11228" max="11267" width="16.85546875" style="318" customWidth="1"/>
    <col min="11268" max="11269" width="18.5703125" style="318" customWidth="1"/>
    <col min="11270" max="11270" width="21.7109375" style="318" customWidth="1"/>
    <col min="11271" max="11481" width="9.140625" style="318"/>
    <col min="11482" max="11482" width="61.7109375" style="318" customWidth="1"/>
    <col min="11483" max="11483" width="18.5703125" style="318" customWidth="1"/>
    <col min="11484" max="11523" width="16.85546875" style="318" customWidth="1"/>
    <col min="11524" max="11525" width="18.5703125" style="318" customWidth="1"/>
    <col min="11526" max="11526" width="21.7109375" style="318" customWidth="1"/>
    <col min="11527" max="11737" width="9.140625" style="318"/>
    <col min="11738" max="11738" width="61.7109375" style="318" customWidth="1"/>
    <col min="11739" max="11739" width="18.5703125" style="318" customWidth="1"/>
    <col min="11740" max="11779" width="16.85546875" style="318" customWidth="1"/>
    <col min="11780" max="11781" width="18.5703125" style="318" customWidth="1"/>
    <col min="11782" max="11782" width="21.7109375" style="318" customWidth="1"/>
    <col min="11783" max="11993" width="9.140625" style="318"/>
    <col min="11994" max="11994" width="61.7109375" style="318" customWidth="1"/>
    <col min="11995" max="11995" width="18.5703125" style="318" customWidth="1"/>
    <col min="11996" max="12035" width="16.85546875" style="318" customWidth="1"/>
    <col min="12036" max="12037" width="18.5703125" style="318" customWidth="1"/>
    <col min="12038" max="12038" width="21.7109375" style="318" customWidth="1"/>
    <col min="12039" max="12249" width="9.140625" style="318"/>
    <col min="12250" max="12250" width="61.7109375" style="318" customWidth="1"/>
    <col min="12251" max="12251" width="18.5703125" style="318" customWidth="1"/>
    <col min="12252" max="12291" width="16.85546875" style="318" customWidth="1"/>
    <col min="12292" max="12293" width="18.5703125" style="318" customWidth="1"/>
    <col min="12294" max="12294" width="21.7109375" style="318" customWidth="1"/>
    <col min="12295" max="12505" width="9.140625" style="318"/>
    <col min="12506" max="12506" width="61.7109375" style="318" customWidth="1"/>
    <col min="12507" max="12507" width="18.5703125" style="318" customWidth="1"/>
    <col min="12508" max="12547" width="16.85546875" style="318" customWidth="1"/>
    <col min="12548" max="12549" width="18.5703125" style="318" customWidth="1"/>
    <col min="12550" max="12550" width="21.7109375" style="318" customWidth="1"/>
    <col min="12551" max="12761" width="9.140625" style="318"/>
    <col min="12762" max="12762" width="61.7109375" style="318" customWidth="1"/>
    <col min="12763" max="12763" width="18.5703125" style="318" customWidth="1"/>
    <col min="12764" max="12803" width="16.85546875" style="318" customWidth="1"/>
    <col min="12804" max="12805" width="18.5703125" style="318" customWidth="1"/>
    <col min="12806" max="12806" width="21.7109375" style="318" customWidth="1"/>
    <col min="12807" max="13017" width="9.140625" style="318"/>
    <col min="13018" max="13018" width="61.7109375" style="318" customWidth="1"/>
    <col min="13019" max="13019" width="18.5703125" style="318" customWidth="1"/>
    <col min="13020" max="13059" width="16.85546875" style="318" customWidth="1"/>
    <col min="13060" max="13061" width="18.5703125" style="318" customWidth="1"/>
    <col min="13062" max="13062" width="21.7109375" style="318" customWidth="1"/>
    <col min="13063" max="13273" width="9.140625" style="318"/>
    <col min="13274" max="13274" width="61.7109375" style="318" customWidth="1"/>
    <col min="13275" max="13275" width="18.5703125" style="318" customWidth="1"/>
    <col min="13276" max="13315" width="16.85546875" style="318" customWidth="1"/>
    <col min="13316" max="13317" width="18.5703125" style="318" customWidth="1"/>
    <col min="13318" max="13318" width="21.7109375" style="318" customWidth="1"/>
    <col min="13319" max="13529" width="9.140625" style="318"/>
    <col min="13530" max="13530" width="61.7109375" style="318" customWidth="1"/>
    <col min="13531" max="13531" width="18.5703125" style="318" customWidth="1"/>
    <col min="13532" max="13571" width="16.85546875" style="318" customWidth="1"/>
    <col min="13572" max="13573" width="18.5703125" style="318" customWidth="1"/>
    <col min="13574" max="13574" width="21.7109375" style="318" customWidth="1"/>
    <col min="13575" max="13785" width="9.140625" style="318"/>
    <col min="13786" max="13786" width="61.7109375" style="318" customWidth="1"/>
    <col min="13787" max="13787" width="18.5703125" style="318" customWidth="1"/>
    <col min="13788" max="13827" width="16.85546875" style="318" customWidth="1"/>
    <col min="13828" max="13829" width="18.5703125" style="318" customWidth="1"/>
    <col min="13830" max="13830" width="21.7109375" style="318" customWidth="1"/>
    <col min="13831" max="14041" width="9.140625" style="318"/>
    <col min="14042" max="14042" width="61.7109375" style="318" customWidth="1"/>
    <col min="14043" max="14043" width="18.5703125" style="318" customWidth="1"/>
    <col min="14044" max="14083" width="16.85546875" style="318" customWidth="1"/>
    <col min="14084" max="14085" width="18.5703125" style="318" customWidth="1"/>
    <col min="14086" max="14086" width="21.7109375" style="318" customWidth="1"/>
    <col min="14087" max="14297" width="9.140625" style="318"/>
    <col min="14298" max="14298" width="61.7109375" style="318" customWidth="1"/>
    <col min="14299" max="14299" width="18.5703125" style="318" customWidth="1"/>
    <col min="14300" max="14339" width="16.85546875" style="318" customWidth="1"/>
    <col min="14340" max="14341" width="18.5703125" style="318" customWidth="1"/>
    <col min="14342" max="14342" width="21.7109375" style="318" customWidth="1"/>
    <col min="14343" max="14553" width="9.140625" style="318"/>
    <col min="14554" max="14554" width="61.7109375" style="318" customWidth="1"/>
    <col min="14555" max="14555" width="18.5703125" style="318" customWidth="1"/>
    <col min="14556" max="14595" width="16.85546875" style="318" customWidth="1"/>
    <col min="14596" max="14597" width="18.5703125" style="318" customWidth="1"/>
    <col min="14598" max="14598" width="21.7109375" style="318" customWidth="1"/>
    <col min="14599" max="14809" width="9.140625" style="318"/>
    <col min="14810" max="14810" width="61.7109375" style="318" customWidth="1"/>
    <col min="14811" max="14811" width="18.5703125" style="318" customWidth="1"/>
    <col min="14812" max="14851" width="16.85546875" style="318" customWidth="1"/>
    <col min="14852" max="14853" width="18.5703125" style="318" customWidth="1"/>
    <col min="14854" max="14854" width="21.7109375" style="318" customWidth="1"/>
    <col min="14855" max="15065" width="9.140625" style="318"/>
    <col min="15066" max="15066" width="61.7109375" style="318" customWidth="1"/>
    <col min="15067" max="15067" width="18.5703125" style="318" customWidth="1"/>
    <col min="15068" max="15107" width="16.85546875" style="318" customWidth="1"/>
    <col min="15108" max="15109" width="18.5703125" style="318" customWidth="1"/>
    <col min="15110" max="15110" width="21.7109375" style="318" customWidth="1"/>
    <col min="15111" max="15321" width="9.140625" style="318"/>
    <col min="15322" max="15322" width="61.7109375" style="318" customWidth="1"/>
    <col min="15323" max="15323" width="18.5703125" style="318" customWidth="1"/>
    <col min="15324" max="15363" width="16.85546875" style="318" customWidth="1"/>
    <col min="15364" max="15365" width="18.5703125" style="318" customWidth="1"/>
    <col min="15366" max="15366" width="21.7109375" style="318" customWidth="1"/>
    <col min="15367" max="15577" width="9.140625" style="318"/>
    <col min="15578" max="15578" width="61.7109375" style="318" customWidth="1"/>
    <col min="15579" max="15579" width="18.5703125" style="318" customWidth="1"/>
    <col min="15580" max="15619" width="16.85546875" style="318" customWidth="1"/>
    <col min="15620" max="15621" width="18.5703125" style="318" customWidth="1"/>
    <col min="15622" max="15622" width="21.7109375" style="318" customWidth="1"/>
    <col min="15623" max="15833" width="9.140625" style="318"/>
    <col min="15834" max="15834" width="61.7109375" style="318" customWidth="1"/>
    <col min="15835" max="15835" width="18.5703125" style="318" customWidth="1"/>
    <col min="15836" max="15875" width="16.85546875" style="318" customWidth="1"/>
    <col min="15876" max="15877" width="18.5703125" style="318" customWidth="1"/>
    <col min="15878" max="15878" width="21.7109375" style="318" customWidth="1"/>
    <col min="15879" max="16089" width="9.140625" style="318"/>
    <col min="16090" max="16090" width="61.7109375" style="318" customWidth="1"/>
    <col min="16091" max="16091" width="18.5703125" style="318" customWidth="1"/>
    <col min="16092" max="16131" width="16.85546875" style="318" customWidth="1"/>
    <col min="16132" max="16133" width="18.5703125" style="318" customWidth="1"/>
    <col min="16134" max="16134" width="21.7109375" style="318" customWidth="1"/>
    <col min="16135" max="16384" width="9.140625" style="318"/>
  </cols>
  <sheetData>
    <row r="1" spans="1:9" ht="18.75" x14ac:dyDescent="0.2">
      <c r="A1" s="16"/>
      <c r="B1" s="10"/>
      <c r="C1" s="10"/>
      <c r="D1" s="10"/>
      <c r="G1" s="10"/>
      <c r="H1" s="30" t="s">
        <v>64</v>
      </c>
      <c r="I1" s="14"/>
    </row>
    <row r="2" spans="1:9" ht="18.75" x14ac:dyDescent="0.3">
      <c r="A2" s="16"/>
      <c r="B2" s="10"/>
      <c r="C2" s="10"/>
      <c r="D2" s="10"/>
      <c r="E2" s="318"/>
      <c r="F2" s="318"/>
      <c r="G2" s="10"/>
      <c r="H2" s="13" t="s">
        <v>6</v>
      </c>
      <c r="I2" s="14"/>
    </row>
    <row r="3" spans="1:9" ht="18.75" x14ac:dyDescent="0.3">
      <c r="A3" s="15"/>
      <c r="B3" s="10"/>
      <c r="C3" s="10"/>
      <c r="D3" s="10"/>
      <c r="E3" s="318"/>
      <c r="F3" s="318"/>
      <c r="G3" s="10"/>
      <c r="H3" s="13" t="s">
        <v>435</v>
      </c>
      <c r="I3" s="14"/>
    </row>
    <row r="4" spans="1:9" x14ac:dyDescent="0.2">
      <c r="A4" s="15"/>
      <c r="B4" s="10"/>
      <c r="C4" s="10"/>
      <c r="D4" s="10"/>
      <c r="E4" s="10"/>
      <c r="F4" s="10"/>
      <c r="G4" s="10"/>
      <c r="H4" s="10"/>
      <c r="I4" s="14"/>
    </row>
    <row r="5" spans="1:9" x14ac:dyDescent="0.2">
      <c r="A5" s="525" t="str">
        <f>'1. паспорт местоположение'!A5:C5</f>
        <v>Год раскрытия информации: 2023 год</v>
      </c>
      <c r="B5" s="525"/>
      <c r="C5" s="525"/>
      <c r="D5" s="525"/>
      <c r="E5" s="525"/>
      <c r="F5" s="525"/>
      <c r="G5" s="525"/>
      <c r="H5" s="525"/>
      <c r="I5" s="319"/>
    </row>
    <row r="6" spans="1:9" x14ac:dyDescent="0.2">
      <c r="A6" s="15"/>
      <c r="B6" s="10"/>
      <c r="C6" s="10"/>
      <c r="D6" s="10"/>
      <c r="E6" s="10"/>
      <c r="F6" s="10"/>
      <c r="G6" s="10"/>
      <c r="H6" s="10"/>
      <c r="I6" s="14"/>
    </row>
    <row r="7" spans="1:9" ht="18.75" x14ac:dyDescent="0.2">
      <c r="A7" s="437" t="str">
        <f>'1. паспорт местоположение'!A7:C7</f>
        <v xml:space="preserve">Паспорт инвестиционного проекта </v>
      </c>
      <c r="B7" s="437"/>
      <c r="C7" s="437"/>
      <c r="D7" s="437"/>
      <c r="E7" s="437"/>
      <c r="F7" s="437"/>
      <c r="G7" s="437"/>
      <c r="H7" s="437"/>
      <c r="I7" s="87"/>
    </row>
    <row r="8" spans="1:9" ht="18.75" x14ac:dyDescent="0.2">
      <c r="A8" s="314"/>
      <c r="B8" s="314"/>
      <c r="C8" s="314"/>
      <c r="D8" s="314"/>
      <c r="E8" s="314"/>
      <c r="F8" s="314"/>
      <c r="G8" s="314"/>
      <c r="H8" s="314"/>
      <c r="I8" s="314"/>
    </row>
    <row r="9" spans="1:9" ht="18.75" x14ac:dyDescent="0.2">
      <c r="A9" s="468" t="str">
        <f>'1. паспорт местоположение'!A9:C9</f>
        <v>Акционерное общество "Россети Янтарь"</v>
      </c>
      <c r="B9" s="468"/>
      <c r="C9" s="468"/>
      <c r="D9" s="468"/>
      <c r="E9" s="468"/>
      <c r="F9" s="468"/>
      <c r="G9" s="468"/>
      <c r="H9" s="468"/>
      <c r="I9" s="88"/>
    </row>
    <row r="10" spans="1:9" x14ac:dyDescent="0.2">
      <c r="A10" s="433" t="s">
        <v>4</v>
      </c>
      <c r="B10" s="433"/>
      <c r="C10" s="433"/>
      <c r="D10" s="433"/>
      <c r="E10" s="433"/>
      <c r="F10" s="433"/>
      <c r="G10" s="433"/>
      <c r="H10" s="433"/>
      <c r="I10" s="89"/>
    </row>
    <row r="11" spans="1:9" ht="18.75" x14ac:dyDescent="0.2">
      <c r="A11" s="314"/>
      <c r="B11" s="314"/>
      <c r="C11" s="314"/>
      <c r="D11" s="314"/>
      <c r="E11" s="314"/>
      <c r="F11" s="314"/>
      <c r="G11" s="314"/>
      <c r="H11" s="314"/>
      <c r="I11" s="314"/>
    </row>
    <row r="12" spans="1:9" ht="18.75" x14ac:dyDescent="0.2">
      <c r="A12" s="468" t="str">
        <f>'1. паспорт местоположение'!A12:C12</f>
        <v>L_48-0,4уст-21</v>
      </c>
      <c r="B12" s="468"/>
      <c r="C12" s="468"/>
      <c r="D12" s="468"/>
      <c r="E12" s="468"/>
      <c r="F12" s="468"/>
      <c r="G12" s="468"/>
      <c r="H12" s="468"/>
      <c r="I12" s="88"/>
    </row>
    <row r="13" spans="1:9" x14ac:dyDescent="0.2">
      <c r="A13" s="433" t="s">
        <v>3</v>
      </c>
      <c r="B13" s="433"/>
      <c r="C13" s="433"/>
      <c r="D13" s="433"/>
      <c r="E13" s="433"/>
      <c r="F13" s="433"/>
      <c r="G13" s="433"/>
      <c r="H13" s="433"/>
      <c r="I13" s="89"/>
    </row>
    <row r="14" spans="1:9" ht="18.75" x14ac:dyDescent="0.2">
      <c r="A14" s="315"/>
      <c r="B14" s="315"/>
      <c r="C14" s="315"/>
      <c r="D14" s="315"/>
      <c r="E14" s="315"/>
      <c r="F14" s="315"/>
      <c r="G14" s="315"/>
      <c r="H14" s="315"/>
      <c r="I14" s="315"/>
    </row>
    <row r="15" spans="1:9" ht="43.5" customHeight="1" x14ac:dyDescent="0.2">
      <c r="A15" s="43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5"/>
      <c r="C15" s="435"/>
      <c r="D15" s="435"/>
      <c r="E15" s="435"/>
      <c r="F15" s="435"/>
      <c r="G15" s="435"/>
      <c r="H15" s="435"/>
      <c r="I15" s="88"/>
    </row>
    <row r="16" spans="1:9" x14ac:dyDescent="0.2">
      <c r="A16" s="433" t="s">
        <v>2</v>
      </c>
      <c r="B16" s="433"/>
      <c r="C16" s="433"/>
      <c r="D16" s="433"/>
      <c r="E16" s="433"/>
      <c r="F16" s="433"/>
      <c r="G16" s="433"/>
      <c r="H16" s="433"/>
      <c r="I16" s="89"/>
    </row>
    <row r="17" spans="1:9" ht="18.75" x14ac:dyDescent="0.2">
      <c r="A17" s="316"/>
      <c r="B17" s="316"/>
      <c r="C17" s="316"/>
      <c r="D17" s="316"/>
      <c r="E17" s="316"/>
      <c r="F17" s="316"/>
      <c r="G17" s="316"/>
      <c r="H17" s="316"/>
      <c r="I17" s="316"/>
    </row>
    <row r="18" spans="1:9" ht="18.75" x14ac:dyDescent="0.2">
      <c r="A18" s="468" t="s">
        <v>401</v>
      </c>
      <c r="B18" s="468"/>
      <c r="C18" s="468"/>
      <c r="D18" s="468"/>
      <c r="E18" s="468"/>
      <c r="F18" s="468"/>
      <c r="G18" s="468"/>
      <c r="H18" s="468"/>
      <c r="I18" s="5"/>
    </row>
    <row r="19" spans="1:9" x14ac:dyDescent="0.2">
      <c r="A19" s="320"/>
    </row>
    <row r="20" spans="1:9" x14ac:dyDescent="0.2">
      <c r="A20" s="320"/>
    </row>
    <row r="21" spans="1:9" x14ac:dyDescent="0.2">
      <c r="A21" s="320"/>
    </row>
    <row r="22" spans="1:9" x14ac:dyDescent="0.2">
      <c r="A22" s="320"/>
    </row>
    <row r="23" spans="1:9" x14ac:dyDescent="0.2">
      <c r="D23" s="322"/>
    </row>
    <row r="24" spans="1:9" ht="16.5" thickBot="1" x14ac:dyDescent="0.25">
      <c r="A24" s="323" t="s">
        <v>405</v>
      </c>
      <c r="B24" s="324" t="s">
        <v>406</v>
      </c>
      <c r="D24" s="325"/>
      <c r="E24" s="326"/>
      <c r="F24" s="326"/>
      <c r="G24" s="326"/>
      <c r="H24" s="326"/>
    </row>
    <row r="25" spans="1:9" x14ac:dyDescent="0.2">
      <c r="A25" s="327" t="s">
        <v>500</v>
      </c>
      <c r="B25" s="328">
        <f>'6.2. Паспорт фин осв ввод'!C30*1000000</f>
        <v>187022723.49000001</v>
      </c>
    </row>
    <row r="26" spans="1:9" x14ac:dyDescent="0.2">
      <c r="A26" s="329" t="s">
        <v>501</v>
      </c>
      <c r="B26" s="330"/>
    </row>
    <row r="27" spans="1:9" x14ac:dyDescent="0.2">
      <c r="A27" s="329" t="s">
        <v>407</v>
      </c>
      <c r="B27" s="330">
        <v>7</v>
      </c>
      <c r="D27" s="322" t="s">
        <v>402</v>
      </c>
    </row>
    <row r="28" spans="1:9" ht="16.149999999999999" customHeight="1" thickBot="1" x14ac:dyDescent="0.25">
      <c r="A28" s="331" t="s">
        <v>408</v>
      </c>
      <c r="B28" s="332">
        <v>1</v>
      </c>
      <c r="D28" s="520" t="s">
        <v>403</v>
      </c>
      <c r="E28" s="521"/>
      <c r="F28" s="522"/>
      <c r="G28" s="523">
        <f>IF(SUM(B89:I89)=0,"не окупается",SUM(B89:I89))</f>
        <v>3.6618220994639108</v>
      </c>
      <c r="H28" s="524"/>
    </row>
    <row r="29" spans="1:9" ht="15.6" customHeight="1" x14ac:dyDescent="0.2">
      <c r="A29" s="327" t="s">
        <v>502</v>
      </c>
      <c r="B29" s="328"/>
      <c r="D29" s="520" t="s">
        <v>404</v>
      </c>
      <c r="E29" s="521"/>
      <c r="F29" s="522"/>
      <c r="G29" s="523">
        <f>IF(SUM(B90:I90)=0,"не окупается",SUM(B90:I90))</f>
        <v>4.2079140772131733</v>
      </c>
      <c r="H29" s="524"/>
    </row>
    <row r="30" spans="1:9" ht="27.6" customHeight="1" x14ac:dyDescent="0.2">
      <c r="A30" s="329" t="s">
        <v>503</v>
      </c>
      <c r="B30" s="330"/>
      <c r="D30" s="520" t="s">
        <v>504</v>
      </c>
      <c r="E30" s="521"/>
      <c r="F30" s="522"/>
      <c r="G30" s="526">
        <f>I87</f>
        <v>339307235.22549427</v>
      </c>
      <c r="H30" s="527"/>
    </row>
    <row r="31" spans="1:9" x14ac:dyDescent="0.2">
      <c r="A31" s="329" t="s">
        <v>505</v>
      </c>
      <c r="B31" s="330"/>
      <c r="D31" s="528"/>
      <c r="E31" s="529"/>
      <c r="F31" s="530"/>
      <c r="G31" s="528"/>
      <c r="H31" s="530"/>
    </row>
    <row r="32" spans="1:9" x14ac:dyDescent="0.2">
      <c r="A32" s="329" t="s">
        <v>506</v>
      </c>
      <c r="B32" s="330"/>
    </row>
    <row r="33" spans="1:9" x14ac:dyDescent="0.2">
      <c r="A33" s="329" t="s">
        <v>507</v>
      </c>
      <c r="B33" s="330"/>
    </row>
    <row r="34" spans="1:9" x14ac:dyDescent="0.2">
      <c r="A34" s="329" t="s">
        <v>508</v>
      </c>
      <c r="B34" s="330"/>
    </row>
    <row r="35" spans="1:9" x14ac:dyDescent="0.2">
      <c r="A35" s="333"/>
      <c r="B35" s="330"/>
    </row>
    <row r="36" spans="1:9" ht="16.5" thickBot="1" x14ac:dyDescent="0.25">
      <c r="A36" s="331" t="s">
        <v>409</v>
      </c>
      <c r="B36" s="334">
        <v>0.2</v>
      </c>
    </row>
    <row r="37" spans="1:9" x14ac:dyDescent="0.2">
      <c r="A37" s="327" t="s">
        <v>427</v>
      </c>
      <c r="B37" s="328">
        <v>0</v>
      </c>
    </row>
    <row r="38" spans="1:9" x14ac:dyDescent="0.2">
      <c r="A38" s="329" t="s">
        <v>509</v>
      </c>
      <c r="B38" s="330"/>
    </row>
    <row r="39" spans="1:9" ht="16.5" thickBot="1" x14ac:dyDescent="0.25">
      <c r="A39" s="335" t="s">
        <v>510</v>
      </c>
      <c r="B39" s="336"/>
    </row>
    <row r="40" spans="1:9" x14ac:dyDescent="0.2">
      <c r="A40" s="337" t="s">
        <v>410</v>
      </c>
      <c r="B40" s="338">
        <v>1</v>
      </c>
    </row>
    <row r="41" spans="1:9" x14ac:dyDescent="0.2">
      <c r="A41" s="339" t="s">
        <v>411</v>
      </c>
      <c r="B41" s="340"/>
    </row>
    <row r="42" spans="1:9" x14ac:dyDescent="0.2">
      <c r="A42" s="339" t="s">
        <v>412</v>
      </c>
      <c r="B42" s="341"/>
    </row>
    <row r="43" spans="1:9" x14ac:dyDescent="0.2">
      <c r="A43" s="339" t="s">
        <v>413</v>
      </c>
      <c r="B43" s="341">
        <v>0</v>
      </c>
    </row>
    <row r="44" spans="1:9" x14ac:dyDescent="0.2">
      <c r="A44" s="339" t="s">
        <v>414</v>
      </c>
      <c r="B44" s="341">
        <v>0.12</v>
      </c>
    </row>
    <row r="45" spans="1:9" x14ac:dyDescent="0.2">
      <c r="A45" s="339" t="s">
        <v>415</v>
      </c>
      <c r="B45" s="341">
        <f>1-B43</f>
        <v>1</v>
      </c>
    </row>
    <row r="46" spans="1:9" ht="16.5" thickBot="1" x14ac:dyDescent="0.25">
      <c r="A46" s="342" t="s">
        <v>511</v>
      </c>
      <c r="B46" s="343">
        <f>B45*B44+B43*B42*(1-B36)</f>
        <v>0.12</v>
      </c>
      <c r="C46" s="344"/>
    </row>
    <row r="47" spans="1:9" s="347" customFormat="1" x14ac:dyDescent="0.2">
      <c r="A47" s="345" t="s">
        <v>416</v>
      </c>
      <c r="B47" s="346">
        <f>B58</f>
        <v>1</v>
      </c>
      <c r="C47" s="346">
        <f t="shared" ref="C47:I47" si="0">C58</f>
        <v>2</v>
      </c>
      <c r="D47" s="346">
        <f t="shared" si="0"/>
        <v>3</v>
      </c>
      <c r="E47" s="346">
        <f t="shared" si="0"/>
        <v>4</v>
      </c>
      <c r="F47" s="346">
        <f t="shared" si="0"/>
        <v>5</v>
      </c>
      <c r="G47" s="346">
        <f t="shared" si="0"/>
        <v>6</v>
      </c>
      <c r="H47" s="346">
        <f t="shared" si="0"/>
        <v>7</v>
      </c>
      <c r="I47" s="346">
        <f t="shared" si="0"/>
        <v>8</v>
      </c>
    </row>
    <row r="48" spans="1:9" s="347" customFormat="1" x14ac:dyDescent="0.2">
      <c r="A48" s="348" t="s">
        <v>418</v>
      </c>
      <c r="B48" s="349">
        <v>5.0999999999999997E-2</v>
      </c>
      <c r="C48" s="349">
        <v>4.8000000000000001E-2</v>
      </c>
      <c r="D48" s="349">
        <v>4.7E-2</v>
      </c>
      <c r="E48" s="349">
        <v>4.7E-2</v>
      </c>
      <c r="F48" s="349">
        <v>4.7E-2</v>
      </c>
      <c r="G48" s="349">
        <v>4.7E-2</v>
      </c>
      <c r="H48" s="349">
        <v>4.7E-2</v>
      </c>
      <c r="I48" s="349">
        <v>4.7E-2</v>
      </c>
    </row>
    <row r="49" spans="1:9" s="347" customFormat="1" x14ac:dyDescent="0.2">
      <c r="A49" s="348" t="s">
        <v>419</v>
      </c>
      <c r="B49" s="349">
        <f>B48</f>
        <v>5.0999999999999997E-2</v>
      </c>
      <c r="C49" s="349">
        <f>(1+B49)*(1+C48)-1</f>
        <v>0.10144799999999998</v>
      </c>
      <c r="D49" s="349">
        <f>(1+C49)*(1+D48)-1</f>
        <v>0.15321605599999999</v>
      </c>
      <c r="E49" s="349">
        <f t="shared" ref="E49:I49" si="1">(1+D49)*(1+E48)-1</f>
        <v>0.2074172106319998</v>
      </c>
      <c r="F49" s="349">
        <f t="shared" si="1"/>
        <v>0.26416581953170382</v>
      </c>
      <c r="G49" s="349">
        <f t="shared" si="1"/>
        <v>0.32358161304969379</v>
      </c>
      <c r="H49" s="349">
        <f t="shared" si="1"/>
        <v>0.38578994886302942</v>
      </c>
      <c r="I49" s="349">
        <f t="shared" si="1"/>
        <v>0.45092207645959181</v>
      </c>
    </row>
    <row r="50" spans="1:9" s="347" customFormat="1" ht="16.5" thickBot="1" x14ac:dyDescent="0.25">
      <c r="A50" s="350" t="s">
        <v>512</v>
      </c>
      <c r="B50" s="351">
        <v>28670324.949000001</v>
      </c>
      <c r="C50" s="351">
        <v>42041752.634285711</v>
      </c>
      <c r="D50" s="351">
        <v>75456757.033285707</v>
      </c>
      <c r="E50" s="351">
        <v>110730982.18626672</v>
      </c>
      <c r="F50" s="351">
        <v>148118060.69900799</v>
      </c>
      <c r="G50" s="351">
        <v>187751033.81580967</v>
      </c>
      <c r="H50" s="351">
        <v>242131815.53792146</v>
      </c>
      <c r="I50" s="351">
        <v>290785586.0703733</v>
      </c>
    </row>
    <row r="51" spans="1:9" ht="16.5" thickBot="1" x14ac:dyDescent="0.25"/>
    <row r="52" spans="1:9" x14ac:dyDescent="0.2">
      <c r="A52" s="352" t="s">
        <v>513</v>
      </c>
      <c r="B52" s="353">
        <f>B58</f>
        <v>1</v>
      </c>
      <c r="C52" s="353">
        <f t="shared" ref="C52:I52" si="2">C58</f>
        <v>2</v>
      </c>
      <c r="D52" s="353">
        <f t="shared" si="2"/>
        <v>3</v>
      </c>
      <c r="E52" s="353">
        <f t="shared" si="2"/>
        <v>4</v>
      </c>
      <c r="F52" s="353">
        <f t="shared" si="2"/>
        <v>5</v>
      </c>
      <c r="G52" s="353">
        <f t="shared" si="2"/>
        <v>6</v>
      </c>
      <c r="H52" s="353">
        <f t="shared" si="2"/>
        <v>7</v>
      </c>
      <c r="I52" s="353">
        <f t="shared" si="2"/>
        <v>8</v>
      </c>
    </row>
    <row r="53" spans="1:9" x14ac:dyDescent="0.2">
      <c r="A53" s="354" t="s">
        <v>420</v>
      </c>
      <c r="B53" s="355">
        <v>0</v>
      </c>
      <c r="C53" s="355">
        <f t="shared" ref="C53:I53" si="3">B53+B54-B55</f>
        <v>0</v>
      </c>
      <c r="D53" s="355">
        <f t="shared" si="3"/>
        <v>0</v>
      </c>
      <c r="E53" s="355">
        <f t="shared" si="3"/>
        <v>0</v>
      </c>
      <c r="F53" s="355">
        <f t="shared" si="3"/>
        <v>0</v>
      </c>
      <c r="G53" s="355">
        <f t="shared" si="3"/>
        <v>0</v>
      </c>
      <c r="H53" s="355">
        <f t="shared" si="3"/>
        <v>0</v>
      </c>
      <c r="I53" s="355">
        <f t="shared" si="3"/>
        <v>0</v>
      </c>
    </row>
    <row r="54" spans="1:9" x14ac:dyDescent="0.2">
      <c r="A54" s="354" t="s">
        <v>421</v>
      </c>
      <c r="B54" s="355">
        <f>B25*B28*B43*1.18</f>
        <v>0</v>
      </c>
      <c r="C54" s="355">
        <v>0</v>
      </c>
      <c r="D54" s="355">
        <v>0</v>
      </c>
      <c r="E54" s="355">
        <v>0</v>
      </c>
      <c r="F54" s="355">
        <v>0</v>
      </c>
      <c r="G54" s="355">
        <v>0</v>
      </c>
      <c r="H54" s="355">
        <v>0</v>
      </c>
      <c r="I54" s="355">
        <v>0</v>
      </c>
    </row>
    <row r="55" spans="1:9" x14ac:dyDescent="0.2">
      <c r="A55" s="354" t="s">
        <v>422</v>
      </c>
      <c r="B55" s="355">
        <f>$B$54/$B$40</f>
        <v>0</v>
      </c>
      <c r="C55" s="355">
        <f t="shared" ref="C55:I55" si="4">IF(ROUND(C53,1)=0,0,B55+C54/$B$40)</f>
        <v>0</v>
      </c>
      <c r="D55" s="355">
        <f t="shared" si="4"/>
        <v>0</v>
      </c>
      <c r="E55" s="355">
        <f t="shared" si="4"/>
        <v>0</v>
      </c>
      <c r="F55" s="355">
        <f t="shared" si="4"/>
        <v>0</v>
      </c>
      <c r="G55" s="355">
        <f t="shared" si="4"/>
        <v>0</v>
      </c>
      <c r="H55" s="355">
        <f t="shared" si="4"/>
        <v>0</v>
      </c>
      <c r="I55" s="355">
        <f t="shared" si="4"/>
        <v>0</v>
      </c>
    </row>
    <row r="56" spans="1:9" ht="16.5" thickBot="1" x14ac:dyDescent="0.25">
      <c r="A56" s="356" t="s">
        <v>423</v>
      </c>
      <c r="B56" s="357">
        <f t="shared" ref="B56:I56" si="5">AVERAGE(SUM(B53:B54),(SUM(B53:B54)-B55))*$B$42</f>
        <v>0</v>
      </c>
      <c r="C56" s="357">
        <f t="shared" si="5"/>
        <v>0</v>
      </c>
      <c r="D56" s="357">
        <f t="shared" si="5"/>
        <v>0</v>
      </c>
      <c r="E56" s="357">
        <f t="shared" si="5"/>
        <v>0</v>
      </c>
      <c r="F56" s="357">
        <f t="shared" si="5"/>
        <v>0</v>
      </c>
      <c r="G56" s="357">
        <f t="shared" si="5"/>
        <v>0</v>
      </c>
      <c r="H56" s="357">
        <f t="shared" si="5"/>
        <v>0</v>
      </c>
      <c r="I56" s="357">
        <f t="shared" si="5"/>
        <v>0</v>
      </c>
    </row>
    <row r="57" spans="1:9" s="360" customFormat="1" ht="16.5" thickBot="1" x14ac:dyDescent="0.25">
      <c r="A57" s="358"/>
      <c r="B57" s="359"/>
      <c r="C57" s="359"/>
      <c r="D57" s="359"/>
      <c r="E57" s="359"/>
      <c r="F57" s="359"/>
      <c r="G57" s="359"/>
      <c r="H57" s="359"/>
      <c r="I57" s="359"/>
    </row>
    <row r="58" spans="1:9" x14ac:dyDescent="0.2">
      <c r="A58" s="352" t="s">
        <v>514</v>
      </c>
      <c r="B58" s="353">
        <v>1</v>
      </c>
      <c r="C58" s="353">
        <f>B58+1</f>
        <v>2</v>
      </c>
      <c r="D58" s="353">
        <f t="shared" ref="D58:I58" si="6">C58+1</f>
        <v>3</v>
      </c>
      <c r="E58" s="353">
        <f t="shared" si="6"/>
        <v>4</v>
      </c>
      <c r="F58" s="353">
        <f t="shared" si="6"/>
        <v>5</v>
      </c>
      <c r="G58" s="353">
        <f t="shared" si="6"/>
        <v>6</v>
      </c>
      <c r="H58" s="353">
        <f t="shared" si="6"/>
        <v>7</v>
      </c>
      <c r="I58" s="353">
        <f t="shared" si="6"/>
        <v>8</v>
      </c>
    </row>
    <row r="59" spans="1:9" ht="14.25" x14ac:dyDescent="0.2">
      <c r="A59" s="361" t="s">
        <v>424</v>
      </c>
      <c r="B59" s="362">
        <f t="shared" ref="B59:I59" si="7">B50*$B$28</f>
        <v>28670324.949000001</v>
      </c>
      <c r="C59" s="362">
        <f t="shared" si="7"/>
        <v>42041752.634285711</v>
      </c>
      <c r="D59" s="362">
        <f t="shared" si="7"/>
        <v>75456757.033285707</v>
      </c>
      <c r="E59" s="362">
        <f t="shared" si="7"/>
        <v>110730982.18626672</v>
      </c>
      <c r="F59" s="362">
        <f t="shared" si="7"/>
        <v>148118060.69900799</v>
      </c>
      <c r="G59" s="362">
        <f t="shared" si="7"/>
        <v>187751033.81580967</v>
      </c>
      <c r="H59" s="362">
        <f t="shared" si="7"/>
        <v>242131815.53792146</v>
      </c>
      <c r="I59" s="362">
        <f t="shared" si="7"/>
        <v>290785586.0703733</v>
      </c>
    </row>
    <row r="60" spans="1:9" x14ac:dyDescent="0.2">
      <c r="A60" s="354" t="s">
        <v>425</v>
      </c>
      <c r="B60" s="355">
        <f t="shared" ref="B60:I60" si="8">SUM(B61:B65)</f>
        <v>0</v>
      </c>
      <c r="C60" s="355">
        <f t="shared" si="8"/>
        <v>0</v>
      </c>
      <c r="D60" s="355">
        <f>SUM(D61:D65)</f>
        <v>0</v>
      </c>
      <c r="E60" s="355">
        <f t="shared" si="8"/>
        <v>0</v>
      </c>
      <c r="F60" s="355">
        <f t="shared" si="8"/>
        <v>0</v>
      </c>
      <c r="G60" s="355">
        <f t="shared" si="8"/>
        <v>0</v>
      </c>
      <c r="H60" s="355">
        <f t="shared" si="8"/>
        <v>0</v>
      </c>
      <c r="I60" s="355">
        <f t="shared" si="8"/>
        <v>0</v>
      </c>
    </row>
    <row r="61" spans="1:9" x14ac:dyDescent="0.2">
      <c r="A61" s="363" t="s">
        <v>426</v>
      </c>
      <c r="B61" s="355"/>
      <c r="C61" s="355">
        <f>-IF(C$47&lt;=$B$30,0,$B$29*(1+C$49)*$B$28)*0.46</f>
        <v>0</v>
      </c>
      <c r="D61" s="355">
        <f>-IF(D$47&lt;=$B$30,0,$B$29*(1+D$49)*$B$28)*0.57</f>
        <v>0</v>
      </c>
      <c r="E61" s="355">
        <f t="shared" ref="E61:I61" si="9">-IF(E$47&lt;=$B$30,0,$B$29*(1+E$49)*$B$28)</f>
        <v>0</v>
      </c>
      <c r="F61" s="355">
        <f t="shared" si="9"/>
        <v>0</v>
      </c>
      <c r="G61" s="355">
        <f t="shared" si="9"/>
        <v>0</v>
      </c>
      <c r="H61" s="355">
        <f t="shared" si="9"/>
        <v>0</v>
      </c>
      <c r="I61" s="355">
        <f t="shared" si="9"/>
        <v>0</v>
      </c>
    </row>
    <row r="62" spans="1:9" x14ac:dyDescent="0.2">
      <c r="A62" s="363" t="str">
        <f>A32</f>
        <v>Прочие расходы при эксплуатации объекта, руб. без НДС</v>
      </c>
      <c r="B62" s="355"/>
      <c r="C62" s="355"/>
      <c r="D62" s="355"/>
      <c r="E62" s="355"/>
      <c r="F62" s="355"/>
      <c r="G62" s="355"/>
      <c r="H62" s="355"/>
      <c r="I62" s="355"/>
    </row>
    <row r="63" spans="1:9" x14ac:dyDescent="0.2">
      <c r="A63" s="363" t="s">
        <v>427</v>
      </c>
      <c r="B63" s="355"/>
      <c r="C63" s="355"/>
      <c r="D63" s="355"/>
      <c r="E63" s="355"/>
      <c r="F63" s="355"/>
      <c r="G63" s="355"/>
      <c r="H63" s="355"/>
      <c r="I63" s="355"/>
    </row>
    <row r="64" spans="1:9" x14ac:dyDescent="0.2">
      <c r="A64" s="363" t="s">
        <v>427</v>
      </c>
      <c r="B64" s="355"/>
      <c r="C64" s="355"/>
      <c r="D64" s="355"/>
      <c r="E64" s="355"/>
      <c r="F64" s="355"/>
      <c r="G64" s="355"/>
      <c r="H64" s="355"/>
      <c r="I64" s="355"/>
    </row>
    <row r="65" spans="1:9" ht="31.5" x14ac:dyDescent="0.2">
      <c r="A65" s="363" t="s">
        <v>515</v>
      </c>
      <c r="B65" s="355"/>
      <c r="C65" s="355">
        <f>-B25*2.2%*0</f>
        <v>0</v>
      </c>
      <c r="D65" s="355">
        <f>-($B$25+SUM($C$67:C67))*2.2%*0</f>
        <v>0</v>
      </c>
      <c r="E65" s="355">
        <f>-($B$25+SUM($C$67:D67))*2.2%*0</f>
        <v>0</v>
      </c>
      <c r="F65" s="355">
        <f>-($B$25+SUM($C$67:E67))*2.2%*0</f>
        <v>0</v>
      </c>
      <c r="G65" s="355">
        <f>-($B$25+SUM($C$67:F67))*2.2%*0</f>
        <v>0</v>
      </c>
      <c r="H65" s="355">
        <f>-($B$25+SUM($C$67:G67))*2.2%*0</f>
        <v>0</v>
      </c>
      <c r="I65" s="355">
        <f>-($B$25+SUM($C$67:H67))*2.2%*0</f>
        <v>0</v>
      </c>
    </row>
    <row r="66" spans="1:9" ht="28.5" x14ac:dyDescent="0.2">
      <c r="A66" s="364" t="s">
        <v>516</v>
      </c>
      <c r="B66" s="362">
        <f t="shared" ref="B66:I66" si="10">B59+B60</f>
        <v>28670324.949000001</v>
      </c>
      <c r="C66" s="362">
        <f t="shared" si="10"/>
        <v>42041752.634285711</v>
      </c>
      <c r="D66" s="362">
        <f t="shared" si="10"/>
        <v>75456757.033285707</v>
      </c>
      <c r="E66" s="362">
        <f>E59+E60</f>
        <v>110730982.18626672</v>
      </c>
      <c r="F66" s="362">
        <f t="shared" si="10"/>
        <v>148118060.69900799</v>
      </c>
      <c r="G66" s="362">
        <f t="shared" si="10"/>
        <v>187751033.81580967</v>
      </c>
      <c r="H66" s="362">
        <f t="shared" si="10"/>
        <v>242131815.53792146</v>
      </c>
      <c r="I66" s="362">
        <f t="shared" si="10"/>
        <v>290785586.0703733</v>
      </c>
    </row>
    <row r="67" spans="1:9" x14ac:dyDescent="0.2">
      <c r="A67" s="363" t="s">
        <v>428</v>
      </c>
      <c r="B67" s="365"/>
      <c r="C67" s="355">
        <f>-($B$25)*$B$28/$B$27</f>
        <v>-26717531.927142859</v>
      </c>
      <c r="D67" s="355">
        <f>-($B$25)*$B$28/$B$27</f>
        <v>-26717531.927142859</v>
      </c>
      <c r="E67" s="355">
        <f t="shared" ref="E67:I67" si="11">D67</f>
        <v>-26717531.927142859</v>
      </c>
      <c r="F67" s="355">
        <f t="shared" si="11"/>
        <v>-26717531.927142859</v>
      </c>
      <c r="G67" s="355">
        <f t="shared" si="11"/>
        <v>-26717531.927142859</v>
      </c>
      <c r="H67" s="355">
        <f t="shared" si="11"/>
        <v>-26717531.927142859</v>
      </c>
      <c r="I67" s="355">
        <f t="shared" si="11"/>
        <v>-26717531.927142859</v>
      </c>
    </row>
    <row r="68" spans="1:9" ht="28.5" x14ac:dyDescent="0.2">
      <c r="A68" s="364" t="s">
        <v>517</v>
      </c>
      <c r="B68" s="362">
        <f t="shared" ref="B68:I68" si="12">B66+B67</f>
        <v>28670324.949000001</v>
      </c>
      <c r="C68" s="362">
        <f>C66+C67</f>
        <v>15324220.707142852</v>
      </c>
      <c r="D68" s="362">
        <f>D66+D67</f>
        <v>48739225.106142849</v>
      </c>
      <c r="E68" s="362">
        <f>E66+E67</f>
        <v>84013450.259123862</v>
      </c>
      <c r="F68" s="362">
        <f>F66+F67</f>
        <v>121400528.77186513</v>
      </c>
      <c r="G68" s="362">
        <f t="shared" si="12"/>
        <v>161033501.88866681</v>
      </c>
      <c r="H68" s="362">
        <f t="shared" si="12"/>
        <v>215414283.6107786</v>
      </c>
      <c r="I68" s="362">
        <f t="shared" si="12"/>
        <v>264068054.14323044</v>
      </c>
    </row>
    <row r="69" spans="1:9" x14ac:dyDescent="0.2">
      <c r="A69" s="363" t="s">
        <v>429</v>
      </c>
      <c r="B69" s="355">
        <f t="shared" ref="B69:I69" si="13">-B56</f>
        <v>0</v>
      </c>
      <c r="C69" s="355">
        <f t="shared" si="13"/>
        <v>0</v>
      </c>
      <c r="D69" s="355">
        <f>-D56</f>
        <v>0</v>
      </c>
      <c r="E69" s="355">
        <f t="shared" si="13"/>
        <v>0</v>
      </c>
      <c r="F69" s="355">
        <f t="shared" si="13"/>
        <v>0</v>
      </c>
      <c r="G69" s="355">
        <f t="shared" si="13"/>
        <v>0</v>
      </c>
      <c r="H69" s="355">
        <f t="shared" si="13"/>
        <v>0</v>
      </c>
      <c r="I69" s="355">
        <f t="shared" si="13"/>
        <v>0</v>
      </c>
    </row>
    <row r="70" spans="1:9" ht="14.25" x14ac:dyDescent="0.2">
      <c r="A70" s="364" t="s">
        <v>430</v>
      </c>
      <c r="B70" s="362">
        <f t="shared" ref="B70:I70" si="14">B68+B69</f>
        <v>28670324.949000001</v>
      </c>
      <c r="C70" s="362">
        <f t="shared" si="14"/>
        <v>15324220.707142852</v>
      </c>
      <c r="D70" s="362">
        <f t="shared" si="14"/>
        <v>48739225.106142849</v>
      </c>
      <c r="E70" s="362">
        <f t="shared" si="14"/>
        <v>84013450.259123862</v>
      </c>
      <c r="F70" s="362">
        <f t="shared" si="14"/>
        <v>121400528.77186513</v>
      </c>
      <c r="G70" s="362">
        <f t="shared" si="14"/>
        <v>161033501.88866681</v>
      </c>
      <c r="H70" s="362">
        <f t="shared" si="14"/>
        <v>215414283.6107786</v>
      </c>
      <c r="I70" s="362">
        <f t="shared" si="14"/>
        <v>264068054.14323044</v>
      </c>
    </row>
    <row r="71" spans="1:9" x14ac:dyDescent="0.2">
      <c r="A71" s="363" t="s">
        <v>409</v>
      </c>
      <c r="B71" s="355">
        <f t="shared" ref="B71:I71" si="15">-B70*$B$36</f>
        <v>-5734064.9898000006</v>
      </c>
      <c r="C71" s="355">
        <f t="shared" si="15"/>
        <v>-3064844.1414285707</v>
      </c>
      <c r="D71" s="355">
        <f t="shared" si="15"/>
        <v>-9747845.0212285705</v>
      </c>
      <c r="E71" s="355">
        <f t="shared" si="15"/>
        <v>-16802690.051824775</v>
      </c>
      <c r="F71" s="355">
        <f t="shared" si="15"/>
        <v>-24280105.754373029</v>
      </c>
      <c r="G71" s="355">
        <f t="shared" si="15"/>
        <v>-32206700.377733365</v>
      </c>
      <c r="H71" s="355">
        <f t="shared" si="15"/>
        <v>-43082856.72215572</v>
      </c>
      <c r="I71" s="355">
        <f t="shared" si="15"/>
        <v>-52813610.828646094</v>
      </c>
    </row>
    <row r="72" spans="1:9" ht="15" thickBot="1" x14ac:dyDescent="0.25">
      <c r="A72" s="366" t="s">
        <v>431</v>
      </c>
      <c r="B72" s="367">
        <f t="shared" ref="B72:I72" si="16">B70+B71</f>
        <v>22936259.959200002</v>
      </c>
      <c r="C72" s="367">
        <f t="shared" si="16"/>
        <v>12259376.565714281</v>
      </c>
      <c r="D72" s="367">
        <f t="shared" si="16"/>
        <v>38991380.084914282</v>
      </c>
      <c r="E72" s="367">
        <f t="shared" si="16"/>
        <v>67210760.207299083</v>
      </c>
      <c r="F72" s="367">
        <f t="shared" si="16"/>
        <v>97120423.017492101</v>
      </c>
      <c r="G72" s="367">
        <f t="shared" si="16"/>
        <v>128826801.51093344</v>
      </c>
      <c r="H72" s="367">
        <f t="shared" si="16"/>
        <v>172331426.88862288</v>
      </c>
      <c r="I72" s="367">
        <f t="shared" si="16"/>
        <v>211254443.31458434</v>
      </c>
    </row>
    <row r="73" spans="1:9" s="370" customFormat="1" ht="16.5" thickBot="1" x14ac:dyDescent="0.25">
      <c r="A73" s="368"/>
      <c r="B73" s="369">
        <v>0.5</v>
      </c>
      <c r="C73" s="369">
        <f>B73+1</f>
        <v>1.5</v>
      </c>
      <c r="D73" s="369">
        <f t="shared" ref="D73:I73" si="17">C73+1</f>
        <v>2.5</v>
      </c>
      <c r="E73" s="369">
        <f t="shared" si="17"/>
        <v>3.5</v>
      </c>
      <c r="F73" s="369">
        <f t="shared" si="17"/>
        <v>4.5</v>
      </c>
      <c r="G73" s="369">
        <f t="shared" si="17"/>
        <v>5.5</v>
      </c>
      <c r="H73" s="369">
        <f t="shared" si="17"/>
        <v>6.5</v>
      </c>
      <c r="I73" s="369">
        <f t="shared" si="17"/>
        <v>7.5</v>
      </c>
    </row>
    <row r="74" spans="1:9" x14ac:dyDescent="0.2">
      <c r="A74" s="352" t="s">
        <v>518</v>
      </c>
      <c r="B74" s="353">
        <f t="shared" ref="B74:I74" si="18">B58</f>
        <v>1</v>
      </c>
      <c r="C74" s="353">
        <f t="shared" si="18"/>
        <v>2</v>
      </c>
      <c r="D74" s="353">
        <f t="shared" si="18"/>
        <v>3</v>
      </c>
      <c r="E74" s="353">
        <f t="shared" si="18"/>
        <v>4</v>
      </c>
      <c r="F74" s="353">
        <f t="shared" si="18"/>
        <v>5</v>
      </c>
      <c r="G74" s="353">
        <f t="shared" si="18"/>
        <v>6</v>
      </c>
      <c r="H74" s="353">
        <f t="shared" si="18"/>
        <v>7</v>
      </c>
      <c r="I74" s="353">
        <f t="shared" si="18"/>
        <v>8</v>
      </c>
    </row>
    <row r="75" spans="1:9" ht="28.5" x14ac:dyDescent="0.2">
      <c r="A75" s="361" t="s">
        <v>517</v>
      </c>
      <c r="B75" s="362">
        <f t="shared" ref="B75:I75" si="19">B68</f>
        <v>28670324.949000001</v>
      </c>
      <c r="C75" s="362">
        <f t="shared" si="19"/>
        <v>15324220.707142852</v>
      </c>
      <c r="D75" s="362">
        <f>D68</f>
        <v>48739225.106142849</v>
      </c>
      <c r="E75" s="362">
        <f t="shared" si="19"/>
        <v>84013450.259123862</v>
      </c>
      <c r="F75" s="362">
        <f t="shared" si="19"/>
        <v>121400528.77186513</v>
      </c>
      <c r="G75" s="362">
        <f t="shared" si="19"/>
        <v>161033501.88866681</v>
      </c>
      <c r="H75" s="362">
        <f t="shared" si="19"/>
        <v>215414283.6107786</v>
      </c>
      <c r="I75" s="362">
        <f t="shared" si="19"/>
        <v>264068054.14323044</v>
      </c>
    </row>
    <row r="76" spans="1:9" x14ac:dyDescent="0.2">
      <c r="A76" s="363" t="s">
        <v>428</v>
      </c>
      <c r="B76" s="355">
        <f t="shared" ref="B76:I76" si="20">-B67</f>
        <v>0</v>
      </c>
      <c r="C76" s="355">
        <f>-C67</f>
        <v>26717531.927142859</v>
      </c>
      <c r="D76" s="355">
        <f>-D67</f>
        <v>26717531.927142859</v>
      </c>
      <c r="E76" s="355">
        <f t="shared" si="20"/>
        <v>26717531.927142859</v>
      </c>
      <c r="F76" s="355">
        <f t="shared" si="20"/>
        <v>26717531.927142859</v>
      </c>
      <c r="G76" s="355">
        <f t="shared" si="20"/>
        <v>26717531.927142859</v>
      </c>
      <c r="H76" s="355">
        <f t="shared" si="20"/>
        <v>26717531.927142859</v>
      </c>
      <c r="I76" s="355">
        <f t="shared" si="20"/>
        <v>26717531.927142859</v>
      </c>
    </row>
    <row r="77" spans="1:9" x14ac:dyDescent="0.2">
      <c r="A77" s="363" t="s">
        <v>429</v>
      </c>
      <c r="B77" s="355">
        <f t="shared" ref="B77:I77" si="21">B69</f>
        <v>0</v>
      </c>
      <c r="C77" s="355">
        <f t="shared" si="21"/>
        <v>0</v>
      </c>
      <c r="D77" s="355">
        <f t="shared" si="21"/>
        <v>0</v>
      </c>
      <c r="E77" s="355">
        <f t="shared" si="21"/>
        <v>0</v>
      </c>
      <c r="F77" s="355">
        <f t="shared" si="21"/>
        <v>0</v>
      </c>
      <c r="G77" s="355">
        <f t="shared" si="21"/>
        <v>0</v>
      </c>
      <c r="H77" s="355">
        <f t="shared" si="21"/>
        <v>0</v>
      </c>
      <c r="I77" s="355">
        <f t="shared" si="21"/>
        <v>0</v>
      </c>
    </row>
    <row r="78" spans="1:9" x14ac:dyDescent="0.2">
      <c r="A78" s="363" t="s">
        <v>409</v>
      </c>
      <c r="B78" s="355">
        <f>IF(SUM($B$71:B71)+SUM($A$78:A78)&gt;0,0,SUM($B$71:B71)-SUM($A$78:A78))</f>
        <v>-5734064.9898000006</v>
      </c>
      <c r="C78" s="355">
        <f>IF(SUM($B$71:C71)+SUM($A$78:B78)&gt;0,0,SUM($B$71:C71)-SUM($A$78:B78))</f>
        <v>-3064844.1414285712</v>
      </c>
      <c r="D78" s="355">
        <f>IF(SUM($B$71:D71)+SUM($A$78:C78)&gt;0,0,SUM($B$71:D71)-SUM($A$78:C78))</f>
        <v>-9747845.0212285686</v>
      </c>
      <c r="E78" s="355">
        <f>IF(SUM($B$71:E71)+SUM($A$78:D78)&gt;0,0,SUM($B$71:E71)-SUM($A$78:D78))</f>
        <v>-16802690.051824771</v>
      </c>
      <c r="F78" s="355">
        <f>IF(SUM($B$71:F71)+SUM($A$78:E78)&gt;0,0,SUM($B$71:F71)-SUM($A$78:E78))</f>
        <v>-24280105.754373029</v>
      </c>
      <c r="G78" s="355">
        <f>IF(SUM($B$71:G71)+SUM($A$78:F78)&gt;0,0,SUM($B$71:G71)-SUM($A$78:F78))</f>
        <v>-32206700.377733365</v>
      </c>
      <c r="H78" s="355">
        <f>IF(SUM($B$71:H71)+SUM($A$78:G78)&gt;0,0,SUM($B$71:H71)-SUM($A$78:G78))</f>
        <v>-43082856.722155735</v>
      </c>
      <c r="I78" s="355">
        <f>IF(SUM($B$71:I71)+SUM($A$78:H78)&gt;0,0,SUM($B$71:I71)-SUM($A$78:H78))</f>
        <v>-52813610.828646094</v>
      </c>
    </row>
    <row r="79" spans="1:9" x14ac:dyDescent="0.2">
      <c r="A79" s="363" t="s">
        <v>432</v>
      </c>
      <c r="B79" s="355">
        <f>IF(((SUM($B$59:B59)+SUM($B$61:B64))+SUM($B$81:B81))&lt;0,((SUM($B$59:B59)+SUM($B$61:B64))+SUM($B$81:B81))*0.2-SUM($A$79:A79),IF(SUM(A$79:$B79)&lt;0,0-SUM(A$79:$B79),0))</f>
        <v>-31670479.708200004</v>
      </c>
      <c r="C79" s="355">
        <f>IF(((SUM($B$59:C59)+SUM($B$61:C64))+SUM($B$81:C81))&lt;0,((SUM($B$59:C59)+SUM($B$61:C64))+SUM($B$81:C81))*0.2-SUM($A$79:B79),IF(SUM(B$79:$B79)&lt;0,0-SUM(B$79:$B79),0))</f>
        <v>8408350.5268571451</v>
      </c>
      <c r="D79" s="355">
        <f>IF(((SUM($B$59:D59)+SUM($B$61:D64))+SUM($B$81:D81))&lt;0,((SUM($B$59:D59)+SUM($B$61:D64))+SUM($B$81:D81))*0.2-SUM($A$79:C79),IF(SUM($B$79:C79)&lt;0,0-SUM($B$79:C79),0))</f>
        <v>15091351.406657141</v>
      </c>
      <c r="E79" s="355">
        <f>IF(((SUM($B$59:E59)+SUM($B$61:E64))+SUM($B$81:E81))&lt;0,((SUM($B$59:E59)+SUM($B$61:E64))+SUM($B$81:E81))*0.2-SUM($A$79:D79),IF(SUM($B$79:D79)&lt;0,0-SUM($B$79:D79),0))</f>
        <v>8170777.7746857181</v>
      </c>
      <c r="F79" s="355">
        <f>IF(((SUM($B$59:F59)+SUM($B$61:F64))+SUM($B$81:F81))&lt;0,((SUM($B$59:F59)+SUM($B$61:F64))+SUM($B$81:F81))*0.2-SUM($A$79:E79),IF(SUM($B$79:E79)&lt;0,0-SUM($B$79:E79),0))</f>
        <v>0</v>
      </c>
      <c r="G79" s="355">
        <f>IF(((SUM($B$59:G59)+SUM($B$61:G64))+SUM($B$81:G81))&lt;0,((SUM($B$59:G59)+SUM($B$61:G64))+SUM($B$81:G81))*0.2-SUM($A$79:F79),IF(SUM($B$79:F79)&lt;0,0-SUM($B$79:F79),0))</f>
        <v>0</v>
      </c>
      <c r="H79" s="355">
        <f>IF(((SUM($B$59:H59)+SUM($B$61:H64))+SUM($B$81:H81))&lt;0,((SUM($B$59:H59)+SUM($B$61:H64))+SUM($B$81:H81))*0.2-SUM($A$79:G79),IF(SUM($B$79:G79)&lt;0,0-SUM($B$79:G79),0))</f>
        <v>0</v>
      </c>
      <c r="I79" s="355">
        <f>IF(((SUM($B$59:I59)+SUM($B$61:I64))+SUM($B$81:I81))&lt;0,((SUM($B$59:I59)+SUM($B$61:I64))+SUM($B$81:I81))*0.2-SUM($A$79:H79),IF(SUM($B$79:H79)&lt;0,0-SUM($B$79:H79),0))</f>
        <v>0</v>
      </c>
    </row>
    <row r="80" spans="1:9" x14ac:dyDescent="0.2">
      <c r="A80" s="363" t="s">
        <v>519</v>
      </c>
      <c r="B80" s="355">
        <f>-B59*(B39)</f>
        <v>0</v>
      </c>
      <c r="C80" s="355">
        <f t="shared" ref="C80:I80" si="22">-(C59-B59)*$B$39</f>
        <v>0</v>
      </c>
      <c r="D80" s="355">
        <f t="shared" si="22"/>
        <v>0</v>
      </c>
      <c r="E80" s="355">
        <f t="shared" si="22"/>
        <v>0</v>
      </c>
      <c r="F80" s="355">
        <f t="shared" si="22"/>
        <v>0</v>
      </c>
      <c r="G80" s="355">
        <f t="shared" si="22"/>
        <v>0</v>
      </c>
      <c r="H80" s="355">
        <f t="shared" si="22"/>
        <v>0</v>
      </c>
      <c r="I80" s="355">
        <f t="shared" si="22"/>
        <v>0</v>
      </c>
    </row>
    <row r="81" spans="1:9" x14ac:dyDescent="0.2">
      <c r="A81" s="363" t="s">
        <v>520</v>
      </c>
      <c r="B81" s="355">
        <f>'6.2. Паспорт фин осв ввод'!C30*-1*1000000</f>
        <v>-187022723.49000001</v>
      </c>
      <c r="C81" s="355"/>
      <c r="D81" s="355"/>
      <c r="E81" s="355"/>
      <c r="F81" s="355"/>
      <c r="G81" s="355"/>
      <c r="H81" s="355"/>
      <c r="I81" s="355"/>
    </row>
    <row r="82" spans="1:9" x14ac:dyDescent="0.2">
      <c r="A82" s="363" t="s">
        <v>433</v>
      </c>
      <c r="B82" s="355">
        <f t="shared" ref="B82:I82" si="23">B54-B55</f>
        <v>0</v>
      </c>
      <c r="C82" s="355">
        <f t="shared" si="23"/>
        <v>0</v>
      </c>
      <c r="D82" s="355">
        <f t="shared" si="23"/>
        <v>0</v>
      </c>
      <c r="E82" s="355">
        <f t="shared" si="23"/>
        <v>0</v>
      </c>
      <c r="F82" s="355">
        <f t="shared" si="23"/>
        <v>0</v>
      </c>
      <c r="G82" s="355">
        <f t="shared" si="23"/>
        <v>0</v>
      </c>
      <c r="H82" s="355">
        <f t="shared" si="23"/>
        <v>0</v>
      </c>
      <c r="I82" s="355">
        <f t="shared" si="23"/>
        <v>0</v>
      </c>
    </row>
    <row r="83" spans="1:9" ht="14.25" x14ac:dyDescent="0.2">
      <c r="A83" s="364" t="s">
        <v>434</v>
      </c>
      <c r="B83" s="362">
        <f>SUM(B75:B82)</f>
        <v>-195756943.23900002</v>
      </c>
      <c r="C83" s="362">
        <f t="shared" ref="C83:I83" si="24">SUM(C75:C82)</f>
        <v>47385259.019714288</v>
      </c>
      <c r="D83" s="362">
        <f>SUM(D75:D82)</f>
        <v>80800263.418714285</v>
      </c>
      <c r="E83" s="362">
        <f t="shared" si="24"/>
        <v>102099069.90912765</v>
      </c>
      <c r="F83" s="362">
        <f t="shared" si="24"/>
        <v>123837954.94463496</v>
      </c>
      <c r="G83" s="362">
        <f t="shared" si="24"/>
        <v>155544333.43807632</v>
      </c>
      <c r="H83" s="362">
        <f t="shared" si="24"/>
        <v>199048958.81576574</v>
      </c>
      <c r="I83" s="362">
        <f t="shared" si="24"/>
        <v>237971975.2417272</v>
      </c>
    </row>
    <row r="84" spans="1:9" ht="14.25" x14ac:dyDescent="0.2">
      <c r="A84" s="364" t="s">
        <v>521</v>
      </c>
      <c r="B84" s="362">
        <f>SUM($B$83:B83)</f>
        <v>-195756943.23900002</v>
      </c>
      <c r="C84" s="362">
        <f>SUM($B$83:C83)</f>
        <v>-148371684.21928573</v>
      </c>
      <c r="D84" s="362">
        <f>SUM($B$83:D83)</f>
        <v>-67571420.800571442</v>
      </c>
      <c r="E84" s="362">
        <f>SUM($B$83:E83)</f>
        <v>34527649.108556211</v>
      </c>
      <c r="F84" s="362">
        <f>SUM($B$83:F83)</f>
        <v>158365604.05319118</v>
      </c>
      <c r="G84" s="362">
        <f>SUM($B$83:G83)</f>
        <v>313909937.4912675</v>
      </c>
      <c r="H84" s="362">
        <f>SUM($B$83:H83)</f>
        <v>512958896.30703324</v>
      </c>
      <c r="I84" s="362">
        <f>SUM($B$83:I83)</f>
        <v>750930871.54876041</v>
      </c>
    </row>
    <row r="85" spans="1:9" x14ac:dyDescent="0.2">
      <c r="A85" s="363" t="s">
        <v>522</v>
      </c>
      <c r="B85" s="371">
        <f>1/POWER((1+$B$44),B73)</f>
        <v>0.94491118252306794</v>
      </c>
      <c r="C85" s="371">
        <f t="shared" ref="C85:I85" si="25">1/POWER((1+$B$44),C73)</f>
        <v>0.84367069868131062</v>
      </c>
      <c r="D85" s="371">
        <f t="shared" si="25"/>
        <v>0.75327740953688449</v>
      </c>
      <c r="E85" s="371">
        <f t="shared" si="25"/>
        <v>0.67256911565793243</v>
      </c>
      <c r="F85" s="371">
        <f t="shared" si="25"/>
        <v>0.60050813898029676</v>
      </c>
      <c r="G85" s="371">
        <f t="shared" si="25"/>
        <v>0.53616798123240783</v>
      </c>
      <c r="H85" s="371">
        <f t="shared" si="25"/>
        <v>0.47872141181464972</v>
      </c>
      <c r="I85" s="371">
        <f t="shared" si="25"/>
        <v>0.42742983197736584</v>
      </c>
    </row>
    <row r="86" spans="1:9" ht="28.5" x14ac:dyDescent="0.2">
      <c r="A86" s="361" t="s">
        <v>523</v>
      </c>
      <c r="B86" s="362">
        <f>B83*B85</f>
        <v>-184972924.7230646</v>
      </c>
      <c r="C86" s="362">
        <f>C83*C85</f>
        <v>39977554.584357232</v>
      </c>
      <c r="D86" s="362">
        <f>D83*D85</f>
        <v>60865013.11794699</v>
      </c>
      <c r="E86" s="362">
        <f t="shared" ref="E86:I86" si="26">E83*E85</f>
        <v>68668681.158279404</v>
      </c>
      <c r="F86" s="362">
        <f t="shared" si="26"/>
        <v>74365699.858928576</v>
      </c>
      <c r="G86" s="362">
        <f t="shared" si="26"/>
        <v>83397891.251633883</v>
      </c>
      <c r="H86" s="362">
        <f t="shared" si="26"/>
        <v>95288998.584519446</v>
      </c>
      <c r="I86" s="362">
        <f t="shared" si="26"/>
        <v>101716321.39289331</v>
      </c>
    </row>
    <row r="87" spans="1:9" ht="14.25" x14ac:dyDescent="0.2">
      <c r="A87" s="361" t="s">
        <v>524</v>
      </c>
      <c r="B87" s="362">
        <f>SUM($B$86:B86)</f>
        <v>-184972924.7230646</v>
      </c>
      <c r="C87" s="362">
        <f>SUM($B$86:C86)</f>
        <v>-144995370.13870737</v>
      </c>
      <c r="D87" s="362">
        <f>SUM($B$86:D86)</f>
        <v>-84130357.020760387</v>
      </c>
      <c r="E87" s="362">
        <f>SUM($B$86:E86)</f>
        <v>-15461675.862480983</v>
      </c>
      <c r="F87" s="362">
        <f>SUM($B$86:F86)</f>
        <v>58904023.996447593</v>
      </c>
      <c r="G87" s="362">
        <f>SUM($B$86:G86)</f>
        <v>142301915.24808148</v>
      </c>
      <c r="H87" s="362">
        <f>SUM($B$86:H86)</f>
        <v>237590913.83260092</v>
      </c>
      <c r="I87" s="362">
        <f>SUM($B$86:I86)</f>
        <v>339307235.22549427</v>
      </c>
    </row>
    <row r="88" spans="1:9" ht="14.25" x14ac:dyDescent="0.2">
      <c r="A88" s="361" t="s">
        <v>525</v>
      </c>
      <c r="B88" s="372">
        <f>IF((ISERR(IRR($B$83:B83))),0,IF(IRR($B$83:B83)&lt;0,0,IRR($B$83:B83)))</f>
        <v>0</v>
      </c>
      <c r="C88" s="372">
        <f>IF((ISERR(IRR($B$83:C83))),0,IF(IRR($B$83:C83)&lt;0,0,IRR($B$83:C83)))</f>
        <v>0</v>
      </c>
      <c r="D88" s="372">
        <f>IF((ISERR(IRR($B$83:D83))),0,IF(IRR($B$83:D83)&lt;0,0,IRR($B$83:D83)))</f>
        <v>0</v>
      </c>
      <c r="E88" s="372">
        <f>IF((ISERR(IRR($B$83:E83))),0,IF(IRR($B$83:E83)&lt;0,0,IRR($B$83:E83)))</f>
        <v>7.6068652730141073E-2</v>
      </c>
      <c r="F88" s="372">
        <f>IF((ISERR(IRR($B$83:F83))),0,IF(IRR($B$83:F83)&lt;0,0,IRR($B$83:F83)))</f>
        <v>0.2422697413262247</v>
      </c>
      <c r="G88" s="372">
        <f>IF((ISERR(IRR($B$83:G83))),0,IF(IRR($B$83:G83)&lt;0,0,IRR($B$83:G83)))</f>
        <v>0.34333066301107107</v>
      </c>
      <c r="H88" s="372">
        <f>IF((ISERR(IRR($B$83:H83))),0,IF(IRR($B$83:H83)&lt;0,0,IRR($B$83:H83)))</f>
        <v>0.408870293953149</v>
      </c>
      <c r="I88" s="372">
        <f>IF((ISERR(IRR($B$83:I83))),0,IF(IRR($B$83:I83)&lt;0,0,IRR($B$83:I83)))</f>
        <v>0.45041654196651293</v>
      </c>
    </row>
    <row r="89" spans="1:9" ht="14.25" x14ac:dyDescent="0.2">
      <c r="A89" s="361" t="s">
        <v>526</v>
      </c>
      <c r="B89" s="373">
        <f>IF(AND(B84&gt;0,A84&lt;0),(B74-(B84/(B84-A84))),0)</f>
        <v>0</v>
      </c>
      <c r="C89" s="373">
        <f t="shared" ref="C89:I89" si="27">IF(AND(C84&gt;0,B84&lt;0),(C74-(C84/(C84-B84))),0)</f>
        <v>0</v>
      </c>
      <c r="D89" s="373">
        <f t="shared" si="27"/>
        <v>0</v>
      </c>
      <c r="E89" s="373">
        <f t="shared" si="27"/>
        <v>3.6618220994639108</v>
      </c>
      <c r="F89" s="373">
        <f t="shared" si="27"/>
        <v>0</v>
      </c>
      <c r="G89" s="373">
        <f t="shared" si="27"/>
        <v>0</v>
      </c>
      <c r="H89" s="373">
        <f>IF(AND(H84&gt;0,G84&lt;0),(H74-(H84/(H84-G84))),0)</f>
        <v>0</v>
      </c>
      <c r="I89" s="373">
        <f t="shared" si="27"/>
        <v>0</v>
      </c>
    </row>
    <row r="90" spans="1:9" ht="15" thickBot="1" x14ac:dyDescent="0.25">
      <c r="A90" s="374" t="s">
        <v>527</v>
      </c>
      <c r="B90" s="375">
        <f t="shared" ref="B90:I90" si="28">IF(AND(B87&gt;0,A87&lt;0),(B74-(B87/(B87-A87))),0)</f>
        <v>0</v>
      </c>
      <c r="C90" s="375">
        <f t="shared" si="28"/>
        <v>0</v>
      </c>
      <c r="D90" s="375">
        <f t="shared" si="28"/>
        <v>0</v>
      </c>
      <c r="E90" s="375">
        <f t="shared" si="28"/>
        <v>0</v>
      </c>
      <c r="F90" s="375">
        <f t="shared" si="28"/>
        <v>4.2079140772131733</v>
      </c>
      <c r="G90" s="375">
        <f t="shared" si="28"/>
        <v>0</v>
      </c>
      <c r="H90" s="375">
        <f t="shared" si="28"/>
        <v>0</v>
      </c>
      <c r="I90" s="375">
        <f t="shared" si="28"/>
        <v>0</v>
      </c>
    </row>
    <row r="91" spans="1:9" s="347" customFormat="1" x14ac:dyDescent="0.2">
      <c r="A91" s="321"/>
      <c r="B91" s="376">
        <v>2021</v>
      </c>
      <c r="C91" s="376">
        <f>B91+1</f>
        <v>2022</v>
      </c>
      <c r="D91" s="317">
        <f t="shared" ref="D91:I91" si="29">C91+1</f>
        <v>2023</v>
      </c>
      <c r="E91" s="317">
        <f t="shared" si="29"/>
        <v>2024</v>
      </c>
      <c r="F91" s="317">
        <f t="shared" si="29"/>
        <v>2025</v>
      </c>
      <c r="G91" s="317">
        <f t="shared" si="29"/>
        <v>2026</v>
      </c>
      <c r="H91" s="317">
        <f t="shared" si="29"/>
        <v>2027</v>
      </c>
      <c r="I91" s="317">
        <f t="shared" si="29"/>
        <v>2028</v>
      </c>
    </row>
    <row r="92" spans="1:9" ht="15.6" customHeight="1" x14ac:dyDescent="0.2">
      <c r="A92" s="377" t="s">
        <v>528</v>
      </c>
      <c r="B92" s="378"/>
      <c r="C92" s="378"/>
      <c r="D92" s="378"/>
      <c r="E92" s="378"/>
      <c r="F92" s="378"/>
      <c r="G92" s="378"/>
      <c r="H92" s="378"/>
      <c r="I92" s="378">
        <v>7</v>
      </c>
    </row>
    <row r="93" spans="1:9" ht="12.75" x14ac:dyDescent="0.2">
      <c r="A93" s="379" t="s">
        <v>529</v>
      </c>
      <c r="B93" s="379"/>
      <c r="C93" s="379"/>
      <c r="D93" s="379"/>
      <c r="E93" s="379"/>
      <c r="F93" s="379"/>
      <c r="G93" s="379"/>
      <c r="H93" s="379"/>
      <c r="I93" s="379"/>
    </row>
    <row r="94" spans="1:9" ht="12.75" x14ac:dyDescent="0.2">
      <c r="A94" s="379" t="s">
        <v>530</v>
      </c>
      <c r="B94" s="379"/>
      <c r="C94" s="379"/>
      <c r="D94" s="379"/>
      <c r="E94" s="379"/>
      <c r="F94" s="379"/>
      <c r="G94" s="379"/>
      <c r="H94" s="379"/>
      <c r="I94" s="379"/>
    </row>
    <row r="95" spans="1:9" ht="12.75" x14ac:dyDescent="0.2">
      <c r="A95" s="379" t="s">
        <v>531</v>
      </c>
      <c r="B95" s="379"/>
      <c r="C95" s="379"/>
      <c r="D95" s="379"/>
      <c r="E95" s="379"/>
      <c r="F95" s="379"/>
      <c r="G95" s="379"/>
      <c r="H95" s="379"/>
      <c r="I95" s="379"/>
    </row>
    <row r="96" spans="1:9" ht="12.75" x14ac:dyDescent="0.2">
      <c r="A96" s="380" t="s">
        <v>532</v>
      </c>
      <c r="B96" s="378"/>
      <c r="C96" s="378"/>
      <c r="D96" s="378"/>
      <c r="E96" s="378"/>
      <c r="F96" s="378"/>
      <c r="G96" s="378"/>
      <c r="H96" s="378"/>
      <c r="I96" s="378"/>
    </row>
    <row r="97" spans="1:32" ht="33" customHeight="1" x14ac:dyDescent="0.2">
      <c r="A97" s="531" t="s">
        <v>533</v>
      </c>
      <c r="B97" s="531"/>
      <c r="C97" s="531"/>
      <c r="D97" s="531"/>
      <c r="E97" s="531"/>
      <c r="F97" s="531"/>
      <c r="G97" s="531"/>
      <c r="H97" s="531"/>
      <c r="I97" s="531"/>
    </row>
    <row r="98" spans="1:32" x14ac:dyDescent="0.2">
      <c r="C98" s="381"/>
    </row>
    <row r="99" spans="1:32" ht="12.75" x14ac:dyDescent="0.2">
      <c r="A99" s="382"/>
      <c r="B99" s="383"/>
      <c r="C99" s="384"/>
      <c r="D99" s="384"/>
      <c r="E99" s="384"/>
      <c r="F99" s="383"/>
      <c r="G99" s="383"/>
      <c r="H99" s="383"/>
      <c r="I99" s="383"/>
      <c r="J99" s="383"/>
      <c r="K99" s="383"/>
      <c r="L99" s="383"/>
      <c r="M99" s="383"/>
      <c r="N99" s="383"/>
      <c r="O99" s="383"/>
      <c r="P99" s="383"/>
      <c r="Q99" s="383"/>
      <c r="R99" s="383"/>
      <c r="S99" s="383"/>
      <c r="T99" s="383"/>
      <c r="U99" s="383"/>
      <c r="V99" s="383"/>
      <c r="W99" s="383"/>
      <c r="X99" s="383"/>
      <c r="Y99" s="383"/>
      <c r="Z99" s="383"/>
      <c r="AA99" s="383"/>
      <c r="AB99" s="383"/>
      <c r="AC99" s="383"/>
      <c r="AD99" s="383"/>
      <c r="AE99" s="383"/>
      <c r="AF99" s="383"/>
    </row>
    <row r="100" spans="1:32" ht="12.75" x14ac:dyDescent="0.2">
      <c r="A100" s="382"/>
      <c r="B100" s="383"/>
      <c r="C100" s="383"/>
      <c r="D100" s="383"/>
      <c r="E100" s="383"/>
      <c r="F100" s="383"/>
      <c r="G100" s="383"/>
      <c r="H100" s="383"/>
      <c r="I100" s="383"/>
      <c r="J100" s="383"/>
      <c r="K100" s="383"/>
      <c r="L100" s="383"/>
      <c r="M100" s="383"/>
      <c r="N100" s="383"/>
      <c r="O100" s="383"/>
      <c r="P100" s="383"/>
      <c r="Q100" s="383"/>
      <c r="R100" s="383"/>
      <c r="S100" s="383"/>
      <c r="T100" s="383"/>
      <c r="U100" s="383"/>
      <c r="V100" s="383"/>
      <c r="W100" s="383"/>
      <c r="X100" s="383"/>
      <c r="Y100" s="383"/>
      <c r="Z100" s="383"/>
      <c r="AA100" s="383"/>
      <c r="AB100" s="383"/>
      <c r="AC100" s="383"/>
      <c r="AD100" s="383"/>
      <c r="AE100" s="383"/>
      <c r="AF100" s="383"/>
    </row>
    <row r="101" spans="1:32" ht="12.75" x14ac:dyDescent="0.2">
      <c r="A101" s="382"/>
      <c r="B101" s="383"/>
      <c r="C101" s="383"/>
      <c r="D101" s="383"/>
      <c r="E101" s="383"/>
      <c r="F101" s="383"/>
      <c r="G101" s="383"/>
      <c r="H101" s="383"/>
      <c r="I101" s="383"/>
      <c r="J101" s="383"/>
      <c r="K101" s="383"/>
      <c r="L101" s="383"/>
      <c r="M101" s="383"/>
      <c r="N101" s="383"/>
      <c r="O101" s="383"/>
      <c r="P101" s="383"/>
      <c r="Q101" s="383"/>
      <c r="R101" s="383"/>
      <c r="S101" s="383"/>
      <c r="T101" s="383"/>
      <c r="U101" s="383"/>
      <c r="V101" s="383"/>
      <c r="W101" s="383"/>
      <c r="X101" s="383"/>
      <c r="Y101" s="383"/>
      <c r="Z101" s="383"/>
      <c r="AA101" s="383"/>
      <c r="AB101" s="383"/>
      <c r="AC101" s="383"/>
      <c r="AD101" s="383"/>
      <c r="AE101" s="383"/>
      <c r="AF101" s="383"/>
    </row>
    <row r="102" spans="1:32" ht="12.75" x14ac:dyDescent="0.2">
      <c r="A102" s="382"/>
      <c r="B102" s="383"/>
      <c r="C102" s="383"/>
      <c r="D102" s="383"/>
      <c r="E102" s="383"/>
      <c r="F102" s="383"/>
      <c r="G102" s="383"/>
      <c r="H102" s="383"/>
      <c r="I102" s="383"/>
      <c r="J102" s="383"/>
      <c r="K102" s="383"/>
      <c r="L102" s="383"/>
      <c r="M102" s="383"/>
      <c r="N102" s="383"/>
      <c r="O102" s="383"/>
      <c r="P102" s="383"/>
      <c r="Q102" s="383"/>
      <c r="R102" s="383"/>
      <c r="S102" s="383"/>
      <c r="T102" s="383"/>
      <c r="U102" s="383"/>
      <c r="V102" s="383"/>
      <c r="W102" s="383"/>
      <c r="X102" s="383"/>
      <c r="Y102" s="383"/>
      <c r="Z102" s="383"/>
      <c r="AA102" s="383"/>
      <c r="AB102" s="383"/>
      <c r="AC102" s="383"/>
      <c r="AD102" s="383"/>
      <c r="AE102" s="383"/>
      <c r="AF102" s="383"/>
    </row>
    <row r="103" spans="1:32" ht="12.75" x14ac:dyDescent="0.2">
      <c r="A103" s="382"/>
      <c r="B103" s="383"/>
      <c r="C103" s="383"/>
      <c r="D103" s="383"/>
      <c r="E103" s="383"/>
      <c r="F103" s="383"/>
      <c r="G103" s="383"/>
      <c r="H103" s="383"/>
      <c r="I103" s="383"/>
      <c r="J103" s="383"/>
      <c r="K103" s="383"/>
      <c r="L103" s="383"/>
      <c r="M103" s="383"/>
      <c r="N103" s="383"/>
      <c r="O103" s="383"/>
      <c r="P103" s="383"/>
      <c r="Q103" s="383"/>
      <c r="R103" s="383"/>
      <c r="S103" s="383"/>
      <c r="T103" s="383"/>
      <c r="U103" s="383"/>
      <c r="V103" s="383"/>
      <c r="W103" s="383"/>
      <c r="X103" s="383"/>
      <c r="Y103" s="383"/>
      <c r="Z103" s="383"/>
      <c r="AA103" s="383"/>
      <c r="AB103" s="383"/>
      <c r="AC103" s="383"/>
      <c r="AD103" s="383"/>
      <c r="AE103" s="383"/>
      <c r="AF103" s="383"/>
    </row>
    <row r="104" spans="1:32" ht="12.75" x14ac:dyDescent="0.2">
      <c r="A104" s="382"/>
      <c r="B104" s="383"/>
      <c r="C104" s="383"/>
      <c r="D104" s="383"/>
      <c r="E104" s="383"/>
      <c r="F104" s="383"/>
      <c r="G104" s="383"/>
      <c r="H104" s="383"/>
      <c r="I104" s="383"/>
      <c r="J104" s="383"/>
      <c r="K104" s="383"/>
      <c r="L104" s="383"/>
      <c r="M104" s="383"/>
      <c r="N104" s="383"/>
      <c r="O104" s="383"/>
      <c r="P104" s="383"/>
      <c r="Q104" s="383"/>
      <c r="R104" s="383"/>
      <c r="S104" s="383"/>
      <c r="T104" s="383"/>
      <c r="U104" s="383"/>
      <c r="V104" s="383"/>
      <c r="W104" s="383"/>
      <c r="X104" s="383"/>
      <c r="Y104" s="383"/>
      <c r="Z104" s="383"/>
      <c r="AA104" s="383"/>
      <c r="AB104" s="383"/>
      <c r="AC104" s="383"/>
      <c r="AD104" s="383"/>
      <c r="AE104" s="383"/>
      <c r="AF104" s="383"/>
    </row>
    <row r="105" spans="1:32" ht="12.75" x14ac:dyDescent="0.2">
      <c r="A105" s="382"/>
      <c r="B105" s="383"/>
      <c r="C105" s="383"/>
      <c r="D105" s="383"/>
      <c r="E105" s="383"/>
      <c r="F105" s="383"/>
      <c r="G105" s="383"/>
      <c r="H105" s="383"/>
      <c r="I105" s="383"/>
      <c r="J105" s="383"/>
      <c r="K105" s="383"/>
      <c r="L105" s="383"/>
      <c r="M105" s="383"/>
      <c r="N105" s="383"/>
      <c r="O105" s="383"/>
      <c r="P105" s="383"/>
      <c r="Q105" s="383"/>
      <c r="R105" s="383"/>
      <c r="S105" s="383"/>
      <c r="T105" s="383"/>
      <c r="U105" s="383"/>
      <c r="V105" s="383"/>
      <c r="W105" s="383"/>
      <c r="X105" s="383"/>
      <c r="Y105" s="383"/>
      <c r="Z105" s="383"/>
      <c r="AA105" s="383"/>
      <c r="AB105" s="383"/>
      <c r="AC105" s="383"/>
      <c r="AD105" s="383"/>
      <c r="AE105" s="383"/>
      <c r="AF105" s="383"/>
    </row>
    <row r="106" spans="1:32" ht="12.75" x14ac:dyDescent="0.2">
      <c r="A106" s="382"/>
      <c r="B106" s="383"/>
      <c r="C106" s="383"/>
      <c r="D106" s="383"/>
      <c r="E106" s="383"/>
      <c r="F106" s="383"/>
      <c r="G106" s="383"/>
      <c r="H106" s="383"/>
      <c r="I106" s="383"/>
      <c r="J106" s="383"/>
      <c r="K106" s="383"/>
      <c r="L106" s="383"/>
      <c r="M106" s="383"/>
      <c r="N106" s="383"/>
      <c r="O106" s="383"/>
      <c r="P106" s="383"/>
      <c r="Q106" s="383"/>
      <c r="R106" s="383"/>
      <c r="S106" s="383"/>
      <c r="T106" s="383"/>
      <c r="U106" s="383"/>
      <c r="V106" s="383"/>
      <c r="W106" s="383"/>
      <c r="X106" s="383"/>
      <c r="Y106" s="383"/>
      <c r="Z106" s="383"/>
      <c r="AA106" s="383"/>
      <c r="AB106" s="383"/>
      <c r="AC106" s="383"/>
      <c r="AD106" s="383"/>
      <c r="AE106" s="383"/>
      <c r="AF106" s="383"/>
    </row>
    <row r="107" spans="1:32" ht="12.75" x14ac:dyDescent="0.2">
      <c r="A107" s="382"/>
      <c r="B107" s="383"/>
      <c r="C107" s="383"/>
      <c r="D107" s="383"/>
      <c r="E107" s="383"/>
      <c r="F107" s="383"/>
      <c r="G107" s="383"/>
      <c r="H107" s="383"/>
      <c r="I107" s="383"/>
      <c r="J107" s="383"/>
      <c r="K107" s="383"/>
      <c r="L107" s="383"/>
      <c r="M107" s="383"/>
      <c r="N107" s="383"/>
      <c r="O107" s="383"/>
      <c r="P107" s="383"/>
      <c r="Q107" s="383"/>
      <c r="R107" s="383"/>
      <c r="S107" s="383"/>
      <c r="T107" s="383"/>
      <c r="U107" s="383"/>
      <c r="V107" s="383"/>
      <c r="W107" s="383"/>
      <c r="X107" s="383"/>
      <c r="Y107" s="383"/>
      <c r="Z107" s="383"/>
      <c r="AA107" s="383"/>
      <c r="AB107" s="383"/>
      <c r="AC107" s="383"/>
      <c r="AD107" s="383"/>
      <c r="AE107" s="383"/>
      <c r="AF107" s="383"/>
    </row>
    <row r="108" spans="1:32" ht="12.75" x14ac:dyDescent="0.2">
      <c r="A108" s="382"/>
      <c r="B108" s="383"/>
      <c r="C108" s="383"/>
      <c r="D108" s="383"/>
      <c r="E108" s="383"/>
      <c r="F108" s="383"/>
      <c r="G108" s="383"/>
      <c r="H108" s="383"/>
      <c r="I108" s="383"/>
      <c r="J108" s="383"/>
      <c r="K108" s="383"/>
      <c r="L108" s="383"/>
      <c r="M108" s="383"/>
      <c r="N108" s="383"/>
      <c r="O108" s="383"/>
      <c r="P108" s="383"/>
      <c r="Q108" s="383"/>
      <c r="R108" s="383"/>
      <c r="S108" s="383"/>
      <c r="T108" s="383"/>
      <c r="U108" s="383"/>
      <c r="V108" s="383"/>
      <c r="W108" s="383"/>
      <c r="X108" s="383"/>
      <c r="Y108" s="383"/>
      <c r="Z108" s="383"/>
      <c r="AA108" s="383"/>
      <c r="AB108" s="383"/>
      <c r="AC108" s="383"/>
      <c r="AD108" s="383"/>
      <c r="AE108" s="383"/>
      <c r="AF108" s="383"/>
    </row>
    <row r="109" spans="1:32" ht="12.75" x14ac:dyDescent="0.2">
      <c r="A109" s="385"/>
      <c r="B109" s="386"/>
      <c r="C109" s="386"/>
      <c r="D109" s="386"/>
      <c r="E109" s="386"/>
      <c r="F109" s="386"/>
      <c r="G109" s="386"/>
      <c r="H109" s="386"/>
      <c r="I109" s="386"/>
      <c r="J109" s="386"/>
      <c r="K109" s="386"/>
      <c r="L109" s="386"/>
      <c r="M109" s="386"/>
      <c r="N109" s="386"/>
      <c r="O109" s="386"/>
      <c r="P109" s="386"/>
      <c r="Q109" s="386"/>
      <c r="R109" s="386"/>
      <c r="S109" s="386"/>
      <c r="T109" s="386"/>
      <c r="U109" s="386"/>
      <c r="V109" s="386"/>
      <c r="W109" s="386"/>
      <c r="X109" s="386"/>
      <c r="Y109" s="386"/>
      <c r="Z109" s="386"/>
      <c r="AA109" s="386"/>
      <c r="AB109" s="386"/>
      <c r="AC109" s="386"/>
      <c r="AD109" s="386"/>
      <c r="AE109" s="386"/>
      <c r="AF109" s="386"/>
    </row>
    <row r="110" spans="1:32" ht="12.75" x14ac:dyDescent="0.2">
      <c r="A110" s="385"/>
      <c r="B110" s="386"/>
      <c r="C110" s="386"/>
      <c r="D110" s="386"/>
      <c r="E110" s="386"/>
      <c r="F110" s="386"/>
      <c r="G110" s="386"/>
      <c r="H110" s="386"/>
      <c r="I110" s="386"/>
      <c r="J110" s="386"/>
      <c r="K110" s="386"/>
      <c r="L110" s="386"/>
      <c r="M110" s="386"/>
      <c r="N110" s="386"/>
      <c r="O110" s="386"/>
      <c r="P110" s="386"/>
      <c r="Q110" s="386"/>
      <c r="R110" s="386"/>
      <c r="S110" s="386"/>
      <c r="T110" s="386"/>
      <c r="U110" s="386"/>
      <c r="V110" s="386"/>
      <c r="W110" s="386"/>
      <c r="X110" s="386"/>
      <c r="Y110" s="386"/>
      <c r="Z110" s="386"/>
      <c r="AA110" s="386"/>
      <c r="AB110" s="386"/>
      <c r="AC110" s="386"/>
      <c r="AD110" s="386"/>
      <c r="AE110" s="386"/>
      <c r="AF110" s="386"/>
    </row>
    <row r="111" spans="1:32" ht="12.75" x14ac:dyDescent="0.2">
      <c r="A111" s="385"/>
      <c r="B111" s="386"/>
      <c r="C111" s="386"/>
      <c r="D111" s="386"/>
      <c r="E111" s="386"/>
      <c r="F111" s="386"/>
      <c r="G111" s="386"/>
      <c r="H111" s="386"/>
      <c r="I111" s="386"/>
      <c r="J111" s="386"/>
      <c r="K111" s="386"/>
      <c r="L111" s="386"/>
      <c r="M111" s="386"/>
      <c r="N111" s="386"/>
      <c r="O111" s="386"/>
      <c r="P111" s="386"/>
      <c r="Q111" s="386"/>
      <c r="R111" s="386"/>
      <c r="S111" s="386"/>
      <c r="T111" s="386"/>
      <c r="U111" s="386"/>
      <c r="V111" s="386"/>
      <c r="W111" s="386"/>
      <c r="X111" s="386"/>
      <c r="Y111" s="386"/>
      <c r="Z111" s="386"/>
      <c r="AA111" s="386"/>
      <c r="AB111" s="386"/>
      <c r="AC111" s="386"/>
      <c r="AD111" s="386"/>
      <c r="AE111" s="386"/>
      <c r="AF111" s="386"/>
    </row>
    <row r="112" spans="1:32" ht="12.75" x14ac:dyDescent="0.2">
      <c r="A112" s="385"/>
      <c r="B112" s="386"/>
      <c r="C112" s="386"/>
      <c r="D112" s="386"/>
      <c r="E112" s="386"/>
      <c r="F112" s="386"/>
      <c r="G112" s="386"/>
      <c r="H112" s="386"/>
      <c r="I112" s="386"/>
      <c r="J112" s="386"/>
      <c r="K112" s="386"/>
      <c r="L112" s="386"/>
      <c r="M112" s="386"/>
      <c r="N112" s="386"/>
      <c r="O112" s="386"/>
      <c r="P112" s="386"/>
      <c r="Q112" s="386"/>
      <c r="R112" s="386"/>
      <c r="S112" s="386"/>
      <c r="T112" s="386"/>
      <c r="U112" s="386"/>
      <c r="V112" s="386"/>
      <c r="W112" s="386"/>
      <c r="X112" s="386"/>
      <c r="Y112" s="386"/>
      <c r="Z112" s="386"/>
      <c r="AA112" s="386"/>
      <c r="AB112" s="386"/>
      <c r="AC112" s="386"/>
      <c r="AD112" s="386"/>
      <c r="AE112" s="386"/>
      <c r="AF112" s="386"/>
    </row>
    <row r="113" spans="1:32" ht="12.75" x14ac:dyDescent="0.2">
      <c r="A113" s="385"/>
      <c r="B113" s="386"/>
      <c r="C113" s="386"/>
      <c r="D113" s="386"/>
      <c r="E113" s="386"/>
      <c r="F113" s="386"/>
      <c r="G113" s="386"/>
      <c r="H113" s="386"/>
      <c r="I113" s="386"/>
      <c r="J113" s="386"/>
      <c r="K113" s="386"/>
      <c r="L113" s="386"/>
      <c r="M113" s="386"/>
      <c r="N113" s="386"/>
      <c r="O113" s="386"/>
      <c r="P113" s="386"/>
      <c r="Q113" s="386"/>
      <c r="R113" s="386"/>
      <c r="S113" s="386"/>
      <c r="T113" s="386"/>
      <c r="U113" s="386"/>
      <c r="V113" s="386"/>
      <c r="W113" s="386"/>
      <c r="X113" s="386"/>
      <c r="Y113" s="386"/>
      <c r="Z113" s="386"/>
      <c r="AA113" s="386"/>
      <c r="AB113" s="386"/>
      <c r="AC113" s="386"/>
      <c r="AD113" s="386"/>
      <c r="AE113" s="386"/>
      <c r="AF113" s="386"/>
    </row>
    <row r="114" spans="1:32" ht="12.75" x14ac:dyDescent="0.2">
      <c r="A114" s="385"/>
      <c r="B114" s="386"/>
      <c r="C114" s="386"/>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c r="AA114" s="386"/>
      <c r="AB114" s="386"/>
      <c r="AC114" s="386"/>
      <c r="AD114" s="386"/>
      <c r="AE114" s="386"/>
      <c r="AF114" s="386"/>
    </row>
    <row r="115" spans="1:32" ht="12.75" x14ac:dyDescent="0.2">
      <c r="A115" s="385"/>
      <c r="B115" s="386"/>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row>
    <row r="116" spans="1:32" ht="12.75" x14ac:dyDescent="0.2">
      <c r="A116" s="385"/>
      <c r="B116" s="386"/>
      <c r="C116" s="386"/>
      <c r="D116" s="386"/>
      <c r="E116" s="386"/>
      <c r="F116" s="386"/>
      <c r="G116" s="386"/>
      <c r="H116" s="386"/>
      <c r="I116" s="386"/>
      <c r="J116" s="386"/>
      <c r="K116" s="386"/>
      <c r="L116" s="386"/>
      <c r="M116" s="386"/>
      <c r="N116" s="386"/>
      <c r="O116" s="386"/>
      <c r="P116" s="386"/>
      <c r="Q116" s="386"/>
      <c r="R116" s="386"/>
      <c r="S116" s="386"/>
      <c r="T116" s="386"/>
      <c r="U116" s="386"/>
      <c r="V116" s="386"/>
      <c r="W116" s="386"/>
      <c r="X116" s="386"/>
      <c r="Y116" s="386"/>
      <c r="Z116" s="386"/>
      <c r="AA116" s="386"/>
      <c r="AB116" s="386"/>
      <c r="AC116" s="386"/>
      <c r="AD116" s="386"/>
      <c r="AE116" s="386"/>
      <c r="AF116" s="386"/>
    </row>
    <row r="117" spans="1:32" ht="12.75" x14ac:dyDescent="0.2">
      <c r="A117" s="385"/>
      <c r="B117" s="386"/>
      <c r="C117" s="386"/>
      <c r="D117" s="386"/>
      <c r="E117" s="386"/>
      <c r="F117" s="386"/>
      <c r="G117" s="386"/>
      <c r="H117" s="386"/>
      <c r="I117" s="386"/>
      <c r="J117" s="386"/>
      <c r="K117" s="386"/>
      <c r="L117" s="386"/>
      <c r="M117" s="386"/>
      <c r="N117" s="386"/>
      <c r="O117" s="386"/>
      <c r="P117" s="386"/>
      <c r="Q117" s="386"/>
      <c r="R117" s="386"/>
      <c r="S117" s="386"/>
      <c r="T117" s="386"/>
      <c r="U117" s="386"/>
      <c r="V117" s="386"/>
      <c r="W117" s="386"/>
      <c r="X117" s="386"/>
      <c r="Y117" s="386"/>
      <c r="Z117" s="386"/>
      <c r="AA117" s="386"/>
      <c r="AB117" s="386"/>
      <c r="AC117" s="386"/>
      <c r="AD117" s="386"/>
      <c r="AE117" s="386"/>
      <c r="AF117" s="386"/>
    </row>
    <row r="118" spans="1:32" ht="12.75" x14ac:dyDescent="0.2">
      <c r="A118" s="385"/>
      <c r="B118" s="386"/>
      <c r="C118" s="386"/>
      <c r="D118" s="386"/>
      <c r="E118" s="386"/>
      <c r="F118" s="386"/>
      <c r="G118" s="386"/>
      <c r="H118" s="386"/>
      <c r="I118" s="386"/>
      <c r="J118" s="386"/>
      <c r="K118" s="386"/>
      <c r="L118" s="386"/>
      <c r="M118" s="386"/>
      <c r="N118" s="386"/>
      <c r="O118" s="386"/>
      <c r="P118" s="386"/>
      <c r="Q118" s="386"/>
      <c r="R118" s="386"/>
      <c r="S118" s="386"/>
      <c r="T118" s="386"/>
      <c r="U118" s="386"/>
      <c r="V118" s="386"/>
      <c r="W118" s="386"/>
      <c r="X118" s="386"/>
      <c r="Y118" s="386"/>
      <c r="Z118" s="386"/>
      <c r="AA118" s="386"/>
      <c r="AB118" s="386"/>
      <c r="AC118" s="386"/>
      <c r="AD118" s="386"/>
      <c r="AE118" s="386"/>
      <c r="AF118" s="386"/>
    </row>
    <row r="119" spans="1:32" ht="12.75" x14ac:dyDescent="0.2">
      <c r="A119" s="385"/>
      <c r="B119" s="386"/>
      <c r="C119" s="386"/>
      <c r="D119" s="386"/>
      <c r="E119" s="386"/>
      <c r="F119" s="386"/>
      <c r="G119" s="386"/>
      <c r="H119" s="386"/>
      <c r="I119" s="386"/>
      <c r="J119" s="386"/>
      <c r="K119" s="386"/>
      <c r="L119" s="386"/>
      <c r="M119" s="386"/>
      <c r="N119" s="386"/>
      <c r="O119" s="386"/>
      <c r="P119" s="386"/>
      <c r="Q119" s="386"/>
      <c r="R119" s="386"/>
      <c r="S119" s="386"/>
      <c r="T119" s="386"/>
      <c r="U119" s="386"/>
      <c r="V119" s="386"/>
      <c r="W119" s="386"/>
      <c r="X119" s="386"/>
      <c r="Y119" s="386"/>
      <c r="Z119" s="386"/>
      <c r="AA119" s="386"/>
      <c r="AB119" s="386"/>
      <c r="AC119" s="386"/>
      <c r="AD119" s="386"/>
      <c r="AE119" s="386"/>
      <c r="AF119" s="386"/>
    </row>
    <row r="120" spans="1:32" ht="12.75" x14ac:dyDescent="0.2">
      <c r="A120" s="385"/>
      <c r="B120" s="386"/>
      <c r="C120" s="386"/>
      <c r="D120" s="386"/>
      <c r="E120" s="386"/>
      <c r="F120" s="386"/>
      <c r="G120" s="386"/>
      <c r="H120" s="386"/>
      <c r="I120" s="386"/>
      <c r="J120" s="386"/>
      <c r="K120" s="386"/>
      <c r="L120" s="386"/>
      <c r="M120" s="386"/>
      <c r="N120" s="386"/>
      <c r="O120" s="386"/>
      <c r="P120" s="386"/>
      <c r="Q120" s="386"/>
      <c r="R120" s="386"/>
      <c r="S120" s="386"/>
      <c r="T120" s="386"/>
      <c r="U120" s="386"/>
      <c r="V120" s="386"/>
      <c r="W120" s="386"/>
      <c r="X120" s="386"/>
      <c r="Y120" s="386"/>
      <c r="Z120" s="386"/>
      <c r="AA120" s="386"/>
      <c r="AB120" s="386"/>
      <c r="AC120" s="386"/>
      <c r="AD120" s="386"/>
      <c r="AE120" s="386"/>
      <c r="AF120" s="386"/>
    </row>
    <row r="121" spans="1:32" ht="12.75" x14ac:dyDescent="0.2">
      <c r="A121" s="385"/>
      <c r="B121" s="386"/>
      <c r="C121" s="386"/>
      <c r="D121" s="386"/>
      <c r="E121" s="386"/>
      <c r="F121" s="386"/>
      <c r="G121" s="386"/>
      <c r="H121" s="386"/>
      <c r="I121" s="386"/>
      <c r="J121" s="386"/>
      <c r="K121" s="386"/>
      <c r="L121" s="386"/>
      <c r="M121" s="386"/>
      <c r="N121" s="386"/>
      <c r="O121" s="386"/>
      <c r="P121" s="386"/>
      <c r="Q121" s="386"/>
      <c r="R121" s="386"/>
      <c r="S121" s="386"/>
      <c r="T121" s="386"/>
      <c r="U121" s="386"/>
      <c r="V121" s="386"/>
      <c r="W121" s="386"/>
      <c r="X121" s="386"/>
      <c r="Y121" s="386"/>
      <c r="Z121" s="386"/>
      <c r="AA121" s="386"/>
      <c r="AB121" s="386"/>
      <c r="AC121" s="386"/>
      <c r="AD121" s="386"/>
      <c r="AE121" s="386"/>
      <c r="AF121" s="386"/>
    </row>
    <row r="122" spans="1:32" ht="12.75" x14ac:dyDescent="0.2">
      <c r="A122" s="385"/>
      <c r="B122" s="386"/>
      <c r="C122" s="386"/>
      <c r="D122" s="386"/>
      <c r="E122" s="386"/>
      <c r="F122" s="386"/>
      <c r="G122" s="386"/>
      <c r="H122" s="386"/>
      <c r="I122" s="386"/>
      <c r="J122" s="386"/>
      <c r="K122" s="386"/>
      <c r="L122" s="386"/>
      <c r="M122" s="386"/>
      <c r="N122" s="386"/>
      <c r="O122" s="386"/>
      <c r="P122" s="386"/>
      <c r="Q122" s="386"/>
      <c r="R122" s="386"/>
      <c r="S122" s="386"/>
      <c r="T122" s="386"/>
      <c r="U122" s="386"/>
      <c r="V122" s="386"/>
      <c r="W122" s="386"/>
      <c r="X122" s="386"/>
      <c r="Y122" s="386"/>
      <c r="Z122" s="386"/>
      <c r="AA122" s="386"/>
      <c r="AB122" s="386"/>
      <c r="AC122" s="386"/>
      <c r="AD122" s="386"/>
      <c r="AE122" s="386"/>
      <c r="AF122" s="386"/>
    </row>
    <row r="123" spans="1:32" ht="12.75" x14ac:dyDescent="0.2">
      <c r="A123" s="385"/>
      <c r="B123" s="386"/>
      <c r="C123" s="386"/>
      <c r="D123" s="386"/>
      <c r="E123" s="386"/>
      <c r="F123" s="386"/>
      <c r="G123" s="386"/>
      <c r="H123" s="386"/>
      <c r="I123" s="386"/>
      <c r="J123" s="386"/>
      <c r="K123" s="386"/>
      <c r="L123" s="386"/>
      <c r="M123" s="386"/>
      <c r="N123" s="386"/>
      <c r="O123" s="386"/>
      <c r="P123" s="386"/>
      <c r="Q123" s="386"/>
      <c r="R123" s="386"/>
      <c r="S123" s="386"/>
      <c r="T123" s="386"/>
      <c r="U123" s="386"/>
      <c r="V123" s="386"/>
      <c r="W123" s="386"/>
      <c r="X123" s="386"/>
      <c r="Y123" s="386"/>
      <c r="Z123" s="386"/>
      <c r="AA123" s="386"/>
      <c r="AB123" s="386"/>
      <c r="AC123" s="386"/>
      <c r="AD123" s="386"/>
      <c r="AE123" s="386"/>
      <c r="AF123" s="386"/>
    </row>
    <row r="124" spans="1:32" ht="12.75" x14ac:dyDescent="0.2">
      <c r="A124" s="385"/>
      <c r="B124" s="386"/>
      <c r="C124" s="386"/>
      <c r="D124" s="386"/>
      <c r="E124" s="386"/>
      <c r="F124" s="386"/>
      <c r="G124" s="386"/>
      <c r="H124" s="386"/>
      <c r="I124" s="386"/>
      <c r="J124" s="386"/>
      <c r="K124" s="386"/>
      <c r="L124" s="386"/>
      <c r="M124" s="386"/>
      <c r="N124" s="386"/>
      <c r="O124" s="386"/>
      <c r="P124" s="386"/>
      <c r="Q124" s="386"/>
      <c r="R124" s="386"/>
      <c r="S124" s="386"/>
      <c r="T124" s="386"/>
      <c r="U124" s="386"/>
      <c r="V124" s="386"/>
      <c r="W124" s="386"/>
      <c r="X124" s="386"/>
      <c r="Y124" s="386"/>
      <c r="Z124" s="386"/>
      <c r="AA124" s="386"/>
      <c r="AB124" s="386"/>
      <c r="AC124" s="386"/>
      <c r="AD124" s="386"/>
      <c r="AE124" s="386"/>
      <c r="AF124" s="386"/>
    </row>
    <row r="125" spans="1:32" ht="12.75" x14ac:dyDescent="0.2">
      <c r="A125" s="385"/>
      <c r="B125" s="386"/>
      <c r="C125" s="386"/>
      <c r="D125" s="386"/>
      <c r="E125" s="386"/>
      <c r="F125" s="386"/>
      <c r="G125" s="386"/>
      <c r="H125" s="386"/>
      <c r="I125" s="386"/>
      <c r="J125" s="386"/>
      <c r="K125" s="386"/>
      <c r="L125" s="386"/>
      <c r="M125" s="386"/>
      <c r="N125" s="386"/>
      <c r="O125" s="386"/>
      <c r="P125" s="386"/>
      <c r="Q125" s="386"/>
      <c r="R125" s="386"/>
      <c r="S125" s="386"/>
      <c r="T125" s="386"/>
      <c r="U125" s="386"/>
      <c r="V125" s="386"/>
      <c r="W125" s="386"/>
      <c r="X125" s="386"/>
      <c r="Y125" s="386"/>
      <c r="Z125" s="386"/>
      <c r="AA125" s="386"/>
      <c r="AB125" s="386"/>
      <c r="AC125" s="386"/>
      <c r="AD125" s="386"/>
      <c r="AE125" s="386"/>
      <c r="AF125" s="386"/>
    </row>
    <row r="126" spans="1:32" ht="12.75" x14ac:dyDescent="0.2">
      <c r="A126" s="385"/>
      <c r="B126" s="386"/>
      <c r="C126" s="386"/>
      <c r="D126" s="386"/>
      <c r="E126" s="386"/>
      <c r="F126" s="386"/>
      <c r="G126" s="386"/>
      <c r="H126" s="386"/>
      <c r="I126" s="386"/>
      <c r="J126" s="386"/>
      <c r="K126" s="386"/>
      <c r="L126" s="386"/>
      <c r="M126" s="386"/>
      <c r="N126" s="386"/>
      <c r="O126" s="386"/>
      <c r="P126" s="386"/>
      <c r="Q126" s="386"/>
      <c r="R126" s="386"/>
      <c r="S126" s="386"/>
      <c r="T126" s="386"/>
      <c r="U126" s="386"/>
      <c r="V126" s="386"/>
      <c r="W126" s="386"/>
      <c r="X126" s="386"/>
      <c r="Y126" s="386"/>
      <c r="Z126" s="386"/>
      <c r="AA126" s="386"/>
      <c r="AB126" s="386"/>
      <c r="AC126" s="386"/>
      <c r="AD126" s="386"/>
      <c r="AE126" s="386"/>
      <c r="AF126" s="386"/>
    </row>
    <row r="127" spans="1:32" ht="12.75" x14ac:dyDescent="0.2">
      <c r="A127" s="385"/>
      <c r="B127" s="386"/>
      <c r="C127" s="386"/>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386"/>
      <c r="Z127" s="386"/>
      <c r="AA127" s="386"/>
      <c r="AB127" s="386"/>
      <c r="AC127" s="386"/>
      <c r="AD127" s="386"/>
      <c r="AE127" s="386"/>
      <c r="AF127" s="386"/>
    </row>
    <row r="128" spans="1:32" ht="12.75" x14ac:dyDescent="0.2">
      <c r="A128" s="385"/>
      <c r="B128" s="386"/>
      <c r="C128" s="386"/>
      <c r="D128" s="386"/>
      <c r="E128" s="386"/>
      <c r="F128" s="386"/>
      <c r="G128" s="386"/>
      <c r="H128" s="386"/>
      <c r="I128" s="386"/>
      <c r="J128" s="386"/>
      <c r="K128" s="386"/>
      <c r="L128" s="386"/>
      <c r="M128" s="386"/>
      <c r="N128" s="386"/>
      <c r="O128" s="386"/>
      <c r="P128" s="386"/>
      <c r="Q128" s="386"/>
      <c r="R128" s="386"/>
      <c r="S128" s="386"/>
      <c r="T128" s="386"/>
      <c r="U128" s="386"/>
      <c r="V128" s="386"/>
      <c r="W128" s="386"/>
      <c r="X128" s="386"/>
      <c r="Y128" s="386"/>
      <c r="Z128" s="386"/>
      <c r="AA128" s="386"/>
      <c r="AB128" s="386"/>
      <c r="AC128" s="386"/>
      <c r="AD128" s="386"/>
      <c r="AE128" s="386"/>
      <c r="AF128" s="386"/>
    </row>
    <row r="129" spans="1:32" ht="12.75" x14ac:dyDescent="0.2">
      <c r="A129" s="385"/>
      <c r="B129" s="386"/>
      <c r="C129" s="386"/>
      <c r="D129" s="386"/>
      <c r="E129" s="386"/>
      <c r="F129" s="386"/>
      <c r="G129" s="386"/>
      <c r="H129" s="386"/>
      <c r="I129" s="386"/>
      <c r="J129" s="386"/>
      <c r="K129" s="386"/>
      <c r="L129" s="386"/>
      <c r="M129" s="386"/>
      <c r="N129" s="386"/>
      <c r="O129" s="386"/>
      <c r="P129" s="386"/>
      <c r="Q129" s="386"/>
      <c r="R129" s="386"/>
      <c r="S129" s="386"/>
      <c r="T129" s="386"/>
      <c r="U129" s="386"/>
      <c r="V129" s="386"/>
      <c r="W129" s="386"/>
      <c r="X129" s="386"/>
      <c r="Y129" s="386"/>
      <c r="Z129" s="386"/>
      <c r="AA129" s="386"/>
      <c r="AB129" s="386"/>
      <c r="AC129" s="386"/>
      <c r="AD129" s="386"/>
      <c r="AE129" s="386"/>
      <c r="AF129" s="386"/>
    </row>
    <row r="130" spans="1:32" ht="12.75" x14ac:dyDescent="0.2">
      <c r="A130" s="385"/>
      <c r="B130" s="386"/>
      <c r="C130" s="386"/>
      <c r="D130" s="386"/>
      <c r="E130" s="386"/>
      <c r="F130" s="386"/>
      <c r="G130" s="386"/>
      <c r="H130" s="386"/>
      <c r="I130" s="386"/>
      <c r="J130" s="386"/>
      <c r="K130" s="386"/>
      <c r="L130" s="386"/>
      <c r="M130" s="386"/>
      <c r="N130" s="386"/>
      <c r="O130" s="386"/>
      <c r="P130" s="386"/>
      <c r="Q130" s="386"/>
      <c r="R130" s="386"/>
      <c r="S130" s="386"/>
      <c r="T130" s="386"/>
      <c r="U130" s="386"/>
      <c r="V130" s="386"/>
      <c r="W130" s="386"/>
      <c r="X130" s="386"/>
      <c r="Y130" s="386"/>
      <c r="Z130" s="386"/>
      <c r="AA130" s="386"/>
      <c r="AB130" s="386"/>
      <c r="AC130" s="386"/>
      <c r="AD130" s="386"/>
      <c r="AE130" s="386"/>
      <c r="AF130" s="386"/>
    </row>
    <row r="131" spans="1:32" ht="12.75" x14ac:dyDescent="0.2">
      <c r="A131" s="385"/>
      <c r="B131" s="386"/>
      <c r="C131" s="386"/>
      <c r="D131" s="386"/>
      <c r="E131" s="386"/>
      <c r="F131" s="386"/>
      <c r="G131" s="386"/>
      <c r="H131" s="386"/>
      <c r="I131" s="386"/>
      <c r="J131" s="386"/>
      <c r="K131" s="386"/>
      <c r="L131" s="386"/>
      <c r="M131" s="386"/>
      <c r="N131" s="386"/>
      <c r="O131" s="386"/>
      <c r="P131" s="386"/>
      <c r="Q131" s="386"/>
      <c r="R131" s="386"/>
      <c r="S131" s="386"/>
      <c r="T131" s="386"/>
      <c r="U131" s="386"/>
      <c r="V131" s="386"/>
      <c r="W131" s="386"/>
      <c r="X131" s="386"/>
      <c r="Y131" s="386"/>
      <c r="Z131" s="386"/>
      <c r="AA131" s="386"/>
      <c r="AB131" s="386"/>
      <c r="AC131" s="386"/>
      <c r="AD131" s="386"/>
      <c r="AE131" s="386"/>
      <c r="AF131" s="386"/>
    </row>
    <row r="132" spans="1:32" ht="12.75" x14ac:dyDescent="0.2">
      <c r="A132" s="385"/>
      <c r="B132" s="386"/>
      <c r="C132" s="386"/>
      <c r="D132" s="386"/>
      <c r="E132" s="386"/>
      <c r="F132" s="386"/>
      <c r="G132" s="386"/>
      <c r="H132" s="386"/>
      <c r="I132" s="386"/>
      <c r="J132" s="386"/>
      <c r="K132" s="386"/>
      <c r="L132" s="386"/>
      <c r="M132" s="386"/>
      <c r="N132" s="386"/>
      <c r="O132" s="386"/>
      <c r="P132" s="386"/>
      <c r="Q132" s="386"/>
      <c r="R132" s="386"/>
      <c r="S132" s="386"/>
      <c r="T132" s="386"/>
      <c r="U132" s="386"/>
      <c r="V132" s="386"/>
      <c r="W132" s="386"/>
      <c r="X132" s="386"/>
      <c r="Y132" s="386"/>
      <c r="Z132" s="386"/>
      <c r="AA132" s="386"/>
      <c r="AB132" s="386"/>
      <c r="AC132" s="386"/>
      <c r="AD132" s="386"/>
      <c r="AE132" s="386"/>
      <c r="AF132" s="386"/>
    </row>
    <row r="133" spans="1:32" ht="12.75" x14ac:dyDescent="0.2">
      <c r="A133" s="385"/>
      <c r="B133" s="386"/>
      <c r="C133" s="386"/>
      <c r="D133" s="386"/>
      <c r="E133" s="386"/>
      <c r="F133" s="386"/>
      <c r="G133" s="386"/>
      <c r="H133" s="386"/>
      <c r="I133" s="386"/>
      <c r="J133" s="386"/>
      <c r="K133" s="386"/>
      <c r="L133" s="386"/>
      <c r="M133" s="386"/>
      <c r="N133" s="386"/>
      <c r="O133" s="386"/>
      <c r="P133" s="386"/>
      <c r="Q133" s="386"/>
      <c r="R133" s="386"/>
      <c r="S133" s="386"/>
      <c r="T133" s="386"/>
      <c r="U133" s="386"/>
      <c r="V133" s="386"/>
      <c r="W133" s="386"/>
      <c r="X133" s="386"/>
      <c r="Y133" s="386"/>
      <c r="Z133" s="386"/>
      <c r="AA133" s="386"/>
      <c r="AB133" s="386"/>
      <c r="AC133" s="386"/>
      <c r="AD133" s="386"/>
      <c r="AE133" s="386"/>
      <c r="AF133" s="386"/>
    </row>
    <row r="134" spans="1:32" ht="12.75" x14ac:dyDescent="0.2">
      <c r="A134" s="385"/>
      <c r="B134" s="386"/>
      <c r="C134" s="386"/>
      <c r="D134" s="386"/>
      <c r="E134" s="386"/>
      <c r="F134" s="386"/>
      <c r="G134" s="386"/>
      <c r="H134" s="386"/>
      <c r="I134" s="386"/>
      <c r="J134" s="386"/>
      <c r="K134" s="386"/>
      <c r="L134" s="386"/>
      <c r="M134" s="386"/>
      <c r="N134" s="386"/>
      <c r="O134" s="386"/>
      <c r="P134" s="386"/>
      <c r="Q134" s="386"/>
      <c r="R134" s="386"/>
      <c r="S134" s="386"/>
      <c r="T134" s="386"/>
      <c r="U134" s="386"/>
      <c r="V134" s="386"/>
      <c r="W134" s="386"/>
      <c r="X134" s="386"/>
      <c r="Y134" s="386"/>
      <c r="Z134" s="386"/>
      <c r="AA134" s="386"/>
      <c r="AB134" s="386"/>
      <c r="AC134" s="386"/>
      <c r="AD134" s="386"/>
      <c r="AE134" s="386"/>
      <c r="AF134" s="386"/>
    </row>
    <row r="135" spans="1:32" ht="12.75" x14ac:dyDescent="0.2">
      <c r="A135" s="385"/>
      <c r="B135" s="386"/>
      <c r="C135" s="386"/>
      <c r="D135" s="386"/>
      <c r="E135" s="386"/>
      <c r="F135" s="386"/>
      <c r="G135" s="386"/>
      <c r="H135" s="386"/>
      <c r="I135" s="386"/>
      <c r="J135" s="386"/>
      <c r="K135" s="386"/>
      <c r="L135" s="386"/>
      <c r="M135" s="386"/>
      <c r="N135" s="386"/>
      <c r="O135" s="386"/>
      <c r="P135" s="386"/>
      <c r="Q135" s="386"/>
      <c r="R135" s="386"/>
      <c r="S135" s="386"/>
      <c r="T135" s="386"/>
      <c r="U135" s="386"/>
      <c r="V135" s="386"/>
      <c r="W135" s="386"/>
      <c r="X135" s="386"/>
      <c r="Y135" s="386"/>
      <c r="Z135" s="386"/>
      <c r="AA135" s="386"/>
      <c r="AB135" s="386"/>
      <c r="AC135" s="386"/>
      <c r="AD135" s="386"/>
      <c r="AE135" s="386"/>
      <c r="AF135" s="386"/>
    </row>
    <row r="136" spans="1:32" ht="12.75" x14ac:dyDescent="0.2">
      <c r="A136" s="385"/>
      <c r="B136" s="386"/>
      <c r="C136" s="386"/>
      <c r="D136" s="386"/>
      <c r="E136" s="386"/>
      <c r="F136" s="386"/>
      <c r="G136" s="386"/>
      <c r="H136" s="386"/>
      <c r="I136" s="386"/>
      <c r="J136" s="386"/>
      <c r="K136" s="386"/>
      <c r="L136" s="386"/>
      <c r="M136" s="386"/>
      <c r="N136" s="386"/>
      <c r="O136" s="386"/>
      <c r="P136" s="386"/>
      <c r="Q136" s="386"/>
      <c r="R136" s="386"/>
      <c r="S136" s="386"/>
      <c r="T136" s="386"/>
      <c r="U136" s="386"/>
      <c r="V136" s="386"/>
      <c r="W136" s="386"/>
      <c r="X136" s="386"/>
      <c r="Y136" s="386"/>
      <c r="Z136" s="386"/>
      <c r="AA136" s="386"/>
      <c r="AB136" s="386"/>
      <c r="AC136" s="386"/>
      <c r="AD136" s="386"/>
      <c r="AE136" s="386"/>
      <c r="AF136" s="386"/>
    </row>
    <row r="137" spans="1:32" ht="12.75" x14ac:dyDescent="0.2">
      <c r="A137" s="385"/>
      <c r="B137" s="386"/>
      <c r="C137" s="386"/>
      <c r="D137" s="386"/>
      <c r="E137" s="386"/>
      <c r="F137" s="386"/>
      <c r="G137" s="386"/>
      <c r="H137" s="386"/>
      <c r="I137" s="386"/>
      <c r="J137" s="386"/>
      <c r="K137" s="386"/>
      <c r="L137" s="386"/>
      <c r="M137" s="386"/>
      <c r="N137" s="386"/>
      <c r="O137" s="386"/>
      <c r="P137" s="386"/>
      <c r="Q137" s="386"/>
      <c r="R137" s="386"/>
      <c r="S137" s="386"/>
      <c r="T137" s="386"/>
      <c r="U137" s="386"/>
      <c r="V137" s="386"/>
      <c r="W137" s="386"/>
      <c r="X137" s="386"/>
      <c r="Y137" s="386"/>
      <c r="Z137" s="386"/>
      <c r="AA137" s="386"/>
      <c r="AB137" s="386"/>
      <c r="AC137" s="386"/>
      <c r="AD137" s="386"/>
      <c r="AE137" s="386"/>
      <c r="AF137" s="386"/>
    </row>
    <row r="138" spans="1:32" ht="12.75" x14ac:dyDescent="0.2">
      <c r="A138" s="385"/>
      <c r="B138" s="386"/>
      <c r="C138" s="386"/>
      <c r="D138" s="386"/>
      <c r="E138" s="386"/>
      <c r="F138" s="386"/>
      <c r="G138" s="386"/>
      <c r="H138" s="386"/>
      <c r="I138" s="386"/>
      <c r="J138" s="386"/>
      <c r="K138" s="386"/>
      <c r="L138" s="386"/>
      <c r="M138" s="386"/>
      <c r="N138" s="386"/>
      <c r="O138" s="386"/>
      <c r="P138" s="386"/>
      <c r="Q138" s="386"/>
      <c r="R138" s="386"/>
      <c r="S138" s="386"/>
      <c r="T138" s="386"/>
      <c r="U138" s="386"/>
      <c r="V138" s="386"/>
      <c r="W138" s="386"/>
      <c r="X138" s="386"/>
      <c r="Y138" s="386"/>
      <c r="Z138" s="386"/>
      <c r="AA138" s="386"/>
      <c r="AB138" s="386"/>
      <c r="AC138" s="386"/>
      <c r="AD138" s="386"/>
      <c r="AE138" s="386"/>
      <c r="AF138" s="386"/>
    </row>
    <row r="139" spans="1:32" ht="12.75" x14ac:dyDescent="0.2">
      <c r="A139" s="385"/>
      <c r="B139" s="386"/>
      <c r="C139" s="386"/>
      <c r="D139" s="386"/>
      <c r="E139" s="386"/>
      <c r="F139" s="386"/>
      <c r="G139" s="386"/>
      <c r="H139" s="386"/>
      <c r="I139" s="386"/>
      <c r="J139" s="386"/>
      <c r="K139" s="386"/>
      <c r="L139" s="386"/>
      <c r="M139" s="386"/>
      <c r="N139" s="386"/>
      <c r="O139" s="386"/>
      <c r="P139" s="386"/>
      <c r="Q139" s="386"/>
      <c r="R139" s="386"/>
      <c r="S139" s="386"/>
      <c r="T139" s="386"/>
      <c r="U139" s="386"/>
      <c r="V139" s="386"/>
      <c r="W139" s="386"/>
      <c r="X139" s="386"/>
      <c r="Y139" s="386"/>
      <c r="Z139" s="386"/>
      <c r="AA139" s="386"/>
      <c r="AB139" s="386"/>
      <c r="AC139" s="386"/>
      <c r="AD139" s="386"/>
      <c r="AE139" s="386"/>
      <c r="AF139" s="386"/>
    </row>
    <row r="140" spans="1:32" ht="12.75" x14ac:dyDescent="0.2">
      <c r="A140" s="385"/>
      <c r="B140" s="386"/>
      <c r="C140" s="386"/>
      <c r="D140" s="386"/>
      <c r="E140" s="386"/>
      <c r="F140" s="386"/>
      <c r="G140" s="386"/>
      <c r="H140" s="386"/>
      <c r="I140" s="386"/>
      <c r="J140" s="386"/>
      <c r="K140" s="386"/>
      <c r="L140" s="386"/>
      <c r="M140" s="386"/>
      <c r="N140" s="386"/>
      <c r="O140" s="386"/>
      <c r="P140" s="386"/>
      <c r="Q140" s="386"/>
      <c r="R140" s="386"/>
      <c r="S140" s="386"/>
      <c r="T140" s="386"/>
      <c r="U140" s="386"/>
      <c r="V140" s="386"/>
      <c r="W140" s="386"/>
      <c r="X140" s="386"/>
      <c r="Y140" s="386"/>
      <c r="Z140" s="386"/>
      <c r="AA140" s="386"/>
      <c r="AB140" s="386"/>
      <c r="AC140" s="386"/>
      <c r="AD140" s="386"/>
      <c r="AE140" s="386"/>
      <c r="AF140" s="386"/>
    </row>
    <row r="141" spans="1:32" ht="12.75" x14ac:dyDescent="0.2">
      <c r="A141" s="385"/>
      <c r="B141" s="386"/>
      <c r="C141" s="386"/>
      <c r="D141" s="386"/>
      <c r="E141" s="386"/>
      <c r="F141" s="386"/>
      <c r="G141" s="386"/>
      <c r="H141" s="386"/>
      <c r="I141" s="386"/>
      <c r="J141" s="386"/>
      <c r="K141" s="386"/>
      <c r="L141" s="386"/>
      <c r="M141" s="386"/>
      <c r="N141" s="386"/>
      <c r="O141" s="386"/>
      <c r="P141" s="386"/>
      <c r="Q141" s="386"/>
      <c r="R141" s="386"/>
      <c r="S141" s="386"/>
      <c r="T141" s="386"/>
      <c r="U141" s="386"/>
      <c r="V141" s="386"/>
      <c r="W141" s="386"/>
      <c r="X141" s="386"/>
      <c r="Y141" s="386"/>
      <c r="Z141" s="386"/>
      <c r="AA141" s="386"/>
      <c r="AB141" s="386"/>
      <c r="AC141" s="386"/>
      <c r="AD141" s="386"/>
      <c r="AE141" s="386"/>
      <c r="AF141" s="386"/>
    </row>
    <row r="142" spans="1:32" ht="12.75" x14ac:dyDescent="0.2">
      <c r="A142" s="385"/>
      <c r="B142" s="386"/>
      <c r="C142" s="386"/>
      <c r="D142" s="386"/>
      <c r="E142" s="386"/>
      <c r="F142" s="386"/>
      <c r="G142" s="386"/>
      <c r="H142" s="386"/>
      <c r="I142" s="386"/>
      <c r="J142" s="386"/>
      <c r="K142" s="386"/>
      <c r="L142" s="386"/>
      <c r="M142" s="386"/>
      <c r="N142" s="386"/>
      <c r="O142" s="386"/>
      <c r="P142" s="386"/>
      <c r="Q142" s="386"/>
      <c r="R142" s="386"/>
      <c r="S142" s="386"/>
      <c r="T142" s="386"/>
      <c r="U142" s="386"/>
      <c r="V142" s="386"/>
      <c r="W142" s="386"/>
      <c r="X142" s="386"/>
      <c r="Y142" s="386"/>
      <c r="Z142" s="386"/>
      <c r="AA142" s="386"/>
      <c r="AB142" s="386"/>
      <c r="AC142" s="386"/>
      <c r="AD142" s="386"/>
      <c r="AE142" s="386"/>
      <c r="AF142" s="386"/>
    </row>
    <row r="143" spans="1:32" ht="12.75" x14ac:dyDescent="0.2">
      <c r="A143" s="385"/>
      <c r="B143" s="386"/>
      <c r="C143" s="386"/>
      <c r="D143" s="386"/>
      <c r="E143" s="386"/>
      <c r="F143" s="386"/>
      <c r="G143" s="386"/>
      <c r="H143" s="386"/>
      <c r="I143" s="386"/>
      <c r="J143" s="386"/>
      <c r="K143" s="386"/>
      <c r="L143" s="386"/>
      <c r="M143" s="386"/>
      <c r="N143" s="386"/>
      <c r="O143" s="386"/>
      <c r="P143" s="386"/>
      <c r="Q143" s="386"/>
      <c r="R143" s="386"/>
      <c r="S143" s="386"/>
      <c r="T143" s="386"/>
      <c r="U143" s="386"/>
      <c r="V143" s="386"/>
      <c r="W143" s="386"/>
      <c r="X143" s="386"/>
      <c r="Y143" s="386"/>
      <c r="Z143" s="386"/>
      <c r="AA143" s="386"/>
      <c r="AB143" s="386"/>
      <c r="AC143" s="386"/>
      <c r="AD143" s="386"/>
      <c r="AE143" s="386"/>
      <c r="AF143" s="386"/>
    </row>
    <row r="144" spans="1:32" ht="12.75" x14ac:dyDescent="0.2">
      <c r="A144" s="385"/>
      <c r="B144" s="386"/>
      <c r="C144" s="386"/>
      <c r="D144" s="386"/>
      <c r="E144" s="386"/>
      <c r="F144" s="386"/>
      <c r="G144" s="386"/>
      <c r="H144" s="386"/>
      <c r="I144" s="386"/>
      <c r="J144" s="386"/>
      <c r="K144" s="386"/>
      <c r="L144" s="386"/>
      <c r="M144" s="386"/>
      <c r="N144" s="386"/>
      <c r="O144" s="386"/>
      <c r="P144" s="386"/>
      <c r="Q144" s="386"/>
      <c r="R144" s="386"/>
      <c r="S144" s="386"/>
      <c r="T144" s="386"/>
      <c r="U144" s="386"/>
      <c r="V144" s="386"/>
      <c r="W144" s="386"/>
      <c r="X144" s="386"/>
      <c r="Y144" s="386"/>
      <c r="Z144" s="386"/>
      <c r="AA144" s="386"/>
      <c r="AB144" s="386"/>
      <c r="AC144" s="386"/>
      <c r="AD144" s="386"/>
      <c r="AE144" s="386"/>
      <c r="AF144" s="386"/>
    </row>
    <row r="145" spans="1:32" ht="12.75" x14ac:dyDescent="0.2">
      <c r="A145" s="385"/>
      <c r="B145" s="386"/>
      <c r="C145" s="386"/>
      <c r="D145" s="386"/>
      <c r="E145" s="386"/>
      <c r="F145" s="386"/>
      <c r="G145" s="386"/>
      <c r="H145" s="386"/>
      <c r="I145" s="386"/>
      <c r="J145" s="386"/>
      <c r="K145" s="386"/>
      <c r="L145" s="386"/>
      <c r="M145" s="386"/>
      <c r="N145" s="386"/>
      <c r="O145" s="386"/>
      <c r="P145" s="386"/>
      <c r="Q145" s="386"/>
      <c r="R145" s="386"/>
      <c r="S145" s="386"/>
      <c r="T145" s="386"/>
      <c r="U145" s="386"/>
      <c r="V145" s="386"/>
      <c r="W145" s="386"/>
      <c r="X145" s="386"/>
      <c r="Y145" s="386"/>
      <c r="Z145" s="386"/>
      <c r="AA145" s="386"/>
      <c r="AB145" s="386"/>
      <c r="AC145" s="386"/>
      <c r="AD145" s="386"/>
      <c r="AE145" s="386"/>
      <c r="AF145" s="386"/>
    </row>
    <row r="146" spans="1:32" ht="12.75" x14ac:dyDescent="0.2">
      <c r="A146" s="385"/>
      <c r="B146" s="386"/>
      <c r="C146" s="386"/>
      <c r="D146" s="386"/>
      <c r="E146" s="386"/>
      <c r="F146" s="386"/>
      <c r="G146" s="386"/>
      <c r="H146" s="386"/>
      <c r="I146" s="386"/>
      <c r="J146" s="386"/>
      <c r="K146" s="386"/>
      <c r="L146" s="386"/>
      <c r="M146" s="386"/>
      <c r="N146" s="386"/>
      <c r="O146" s="386"/>
      <c r="P146" s="386"/>
      <c r="Q146" s="386"/>
      <c r="R146" s="386"/>
      <c r="S146" s="386"/>
      <c r="T146" s="386"/>
      <c r="U146" s="386"/>
      <c r="V146" s="386"/>
      <c r="W146" s="386"/>
      <c r="X146" s="386"/>
      <c r="Y146" s="386"/>
      <c r="Z146" s="386"/>
      <c r="AA146" s="386"/>
      <c r="AB146" s="386"/>
      <c r="AC146" s="386"/>
      <c r="AD146" s="386"/>
      <c r="AE146" s="386"/>
      <c r="AF146" s="386"/>
    </row>
    <row r="147" spans="1:32" ht="12.75" x14ac:dyDescent="0.2">
      <c r="A147" s="385"/>
      <c r="B147" s="386"/>
      <c r="C147" s="386"/>
      <c r="D147" s="386"/>
      <c r="E147" s="386"/>
      <c r="F147" s="386"/>
      <c r="G147" s="386"/>
      <c r="H147" s="386"/>
      <c r="I147" s="386"/>
      <c r="J147" s="386"/>
      <c r="K147" s="386"/>
      <c r="L147" s="386"/>
      <c r="M147" s="386"/>
      <c r="N147" s="386"/>
      <c r="O147" s="386"/>
      <c r="P147" s="386"/>
      <c r="Q147" s="386"/>
      <c r="R147" s="386"/>
      <c r="S147" s="386"/>
      <c r="T147" s="386"/>
      <c r="U147" s="386"/>
      <c r="V147" s="386"/>
      <c r="W147" s="386"/>
      <c r="X147" s="386"/>
      <c r="Y147" s="386"/>
      <c r="Z147" s="386"/>
      <c r="AA147" s="386"/>
      <c r="AB147" s="386"/>
      <c r="AC147" s="386"/>
      <c r="AD147" s="386"/>
      <c r="AE147" s="386"/>
      <c r="AF147" s="386"/>
    </row>
    <row r="148" spans="1:32" ht="12.75" x14ac:dyDescent="0.2">
      <c r="A148" s="385"/>
      <c r="B148" s="386"/>
      <c r="C148" s="386"/>
      <c r="D148" s="386"/>
      <c r="E148" s="386"/>
      <c r="F148" s="386"/>
      <c r="G148" s="386"/>
      <c r="H148" s="386"/>
      <c r="I148" s="386"/>
      <c r="J148" s="386"/>
      <c r="K148" s="386"/>
      <c r="L148" s="386"/>
      <c r="M148" s="386"/>
      <c r="N148" s="386"/>
      <c r="O148" s="386"/>
      <c r="P148" s="386"/>
      <c r="Q148" s="386"/>
      <c r="R148" s="386"/>
      <c r="S148" s="386"/>
      <c r="T148" s="386"/>
      <c r="U148" s="386"/>
      <c r="V148" s="386"/>
      <c r="W148" s="386"/>
      <c r="X148" s="386"/>
      <c r="Y148" s="386"/>
      <c r="Z148" s="386"/>
      <c r="AA148" s="386"/>
      <c r="AB148" s="386"/>
      <c r="AC148" s="386"/>
      <c r="AD148" s="386"/>
      <c r="AE148" s="386"/>
      <c r="AF148" s="386"/>
    </row>
    <row r="149" spans="1:32" ht="12.75" x14ac:dyDescent="0.2">
      <c r="A149" s="385"/>
      <c r="B149" s="386"/>
      <c r="C149" s="386"/>
      <c r="D149" s="386"/>
      <c r="E149" s="386"/>
      <c r="F149" s="386"/>
      <c r="G149" s="386"/>
      <c r="H149" s="386"/>
      <c r="I149" s="386"/>
      <c r="J149" s="386"/>
      <c r="K149" s="386"/>
      <c r="L149" s="386"/>
      <c r="M149" s="386"/>
      <c r="N149" s="386"/>
      <c r="O149" s="386"/>
      <c r="P149" s="386"/>
      <c r="Q149" s="386"/>
      <c r="R149" s="386"/>
      <c r="S149" s="386"/>
      <c r="T149" s="386"/>
      <c r="U149" s="386"/>
      <c r="V149" s="386"/>
      <c r="W149" s="386"/>
      <c r="X149" s="386"/>
      <c r="Y149" s="386"/>
      <c r="Z149" s="386"/>
      <c r="AA149" s="386"/>
      <c r="AB149" s="386"/>
      <c r="AC149" s="386"/>
      <c r="AD149" s="386"/>
      <c r="AE149" s="386"/>
      <c r="AF149" s="386"/>
    </row>
    <row r="150" spans="1:32" ht="12.75" x14ac:dyDescent="0.2">
      <c r="A150" s="385"/>
      <c r="B150" s="386"/>
      <c r="C150" s="386"/>
      <c r="D150" s="386"/>
      <c r="E150" s="386"/>
      <c r="F150" s="386"/>
      <c r="G150" s="386"/>
      <c r="H150" s="386"/>
      <c r="I150" s="386"/>
      <c r="J150" s="386"/>
      <c r="K150" s="386"/>
      <c r="L150" s="386"/>
      <c r="M150" s="386"/>
      <c r="N150" s="386"/>
      <c r="O150" s="386"/>
      <c r="P150" s="386"/>
      <c r="Q150" s="386"/>
      <c r="R150" s="386"/>
      <c r="S150" s="386"/>
      <c r="T150" s="386"/>
      <c r="U150" s="386"/>
      <c r="V150" s="386"/>
      <c r="W150" s="386"/>
      <c r="X150" s="386"/>
      <c r="Y150" s="386"/>
      <c r="Z150" s="386"/>
      <c r="AA150" s="386"/>
      <c r="AB150" s="386"/>
      <c r="AC150" s="386"/>
      <c r="AD150" s="386"/>
      <c r="AE150" s="386"/>
      <c r="AF150" s="386"/>
    </row>
    <row r="151" spans="1:32" ht="12.75" x14ac:dyDescent="0.2">
      <c r="A151" s="385"/>
      <c r="B151" s="386"/>
      <c r="C151" s="386"/>
      <c r="D151" s="386"/>
      <c r="E151" s="386"/>
      <c r="F151" s="386"/>
      <c r="G151" s="386"/>
      <c r="H151" s="386"/>
      <c r="I151" s="386"/>
      <c r="J151" s="386"/>
      <c r="K151" s="386"/>
      <c r="L151" s="386"/>
      <c r="M151" s="386"/>
      <c r="N151" s="386"/>
      <c r="O151" s="386"/>
      <c r="P151" s="386"/>
      <c r="Q151" s="386"/>
      <c r="R151" s="386"/>
      <c r="S151" s="386"/>
      <c r="T151" s="386"/>
      <c r="U151" s="386"/>
      <c r="V151" s="386"/>
      <c r="W151" s="386"/>
      <c r="X151" s="386"/>
      <c r="Y151" s="386"/>
      <c r="Z151" s="386"/>
      <c r="AA151" s="386"/>
      <c r="AB151" s="386"/>
      <c r="AC151" s="386"/>
      <c r="AD151" s="386"/>
      <c r="AE151" s="386"/>
      <c r="AF151" s="386"/>
    </row>
    <row r="152" spans="1:32" ht="12.75" x14ac:dyDescent="0.2">
      <c r="A152" s="385"/>
      <c r="B152" s="386"/>
      <c r="C152" s="386"/>
      <c r="D152" s="386"/>
      <c r="E152" s="386"/>
      <c r="F152" s="386"/>
      <c r="G152" s="386"/>
      <c r="H152" s="386"/>
      <c r="I152" s="386"/>
      <c r="J152" s="386"/>
      <c r="K152" s="386"/>
      <c r="L152" s="386"/>
      <c r="M152" s="386"/>
      <c r="N152" s="386"/>
      <c r="O152" s="386"/>
      <c r="P152" s="386"/>
      <c r="Q152" s="386"/>
      <c r="R152" s="386"/>
      <c r="S152" s="386"/>
      <c r="T152" s="386"/>
      <c r="U152" s="386"/>
      <c r="V152" s="386"/>
      <c r="W152" s="386"/>
      <c r="X152" s="386"/>
      <c r="Y152" s="386"/>
      <c r="Z152" s="386"/>
      <c r="AA152" s="386"/>
      <c r="AB152" s="386"/>
      <c r="AC152" s="386"/>
      <c r="AD152" s="386"/>
      <c r="AE152" s="386"/>
      <c r="AF152" s="386"/>
    </row>
    <row r="153" spans="1:32" ht="12.75" x14ac:dyDescent="0.2">
      <c r="A153" s="385"/>
      <c r="B153" s="386"/>
      <c r="C153" s="386"/>
      <c r="D153" s="386"/>
      <c r="E153" s="386"/>
      <c r="F153" s="386"/>
      <c r="G153" s="386"/>
      <c r="H153" s="386"/>
      <c r="I153" s="386"/>
      <c r="J153" s="386"/>
      <c r="K153" s="386"/>
      <c r="L153" s="386"/>
      <c r="M153" s="386"/>
      <c r="N153" s="386"/>
      <c r="O153" s="386"/>
      <c r="P153" s="386"/>
      <c r="Q153" s="386"/>
      <c r="R153" s="386"/>
      <c r="S153" s="386"/>
      <c r="T153" s="386"/>
      <c r="U153" s="386"/>
      <c r="V153" s="386"/>
      <c r="W153" s="386"/>
      <c r="X153" s="386"/>
      <c r="Y153" s="386"/>
      <c r="Z153" s="386"/>
      <c r="AA153" s="386"/>
      <c r="AB153" s="386"/>
      <c r="AC153" s="386"/>
      <c r="AD153" s="386"/>
      <c r="AE153" s="386"/>
      <c r="AF153" s="386"/>
    </row>
    <row r="154" spans="1:32" ht="12.75" x14ac:dyDescent="0.2">
      <c r="A154" s="385"/>
      <c r="B154" s="386"/>
      <c r="C154" s="386"/>
      <c r="D154" s="386"/>
      <c r="E154" s="386"/>
      <c r="F154" s="386"/>
      <c r="G154" s="386"/>
      <c r="H154" s="386"/>
      <c r="I154" s="386"/>
      <c r="J154" s="386"/>
      <c r="K154" s="386"/>
      <c r="L154" s="386"/>
      <c r="M154" s="386"/>
      <c r="N154" s="386"/>
      <c r="O154" s="386"/>
      <c r="P154" s="386"/>
      <c r="Q154" s="386"/>
      <c r="R154" s="386"/>
      <c r="S154" s="386"/>
      <c r="T154" s="386"/>
      <c r="U154" s="386"/>
      <c r="V154" s="386"/>
      <c r="W154" s="386"/>
      <c r="X154" s="386"/>
      <c r="Y154" s="386"/>
      <c r="Z154" s="386"/>
      <c r="AA154" s="386"/>
      <c r="AB154" s="386"/>
      <c r="AC154" s="386"/>
      <c r="AD154" s="386"/>
      <c r="AE154" s="386"/>
      <c r="AF154" s="386"/>
    </row>
    <row r="155" spans="1:32" ht="12.75" x14ac:dyDescent="0.2">
      <c r="A155" s="385"/>
      <c r="B155" s="386"/>
      <c r="C155" s="386"/>
      <c r="D155" s="386"/>
      <c r="E155" s="386"/>
      <c r="F155" s="386"/>
      <c r="G155" s="386"/>
      <c r="H155" s="386"/>
      <c r="I155" s="386"/>
      <c r="J155" s="386"/>
      <c r="K155" s="386"/>
      <c r="L155" s="386"/>
      <c r="M155" s="386"/>
      <c r="N155" s="386"/>
      <c r="O155" s="386"/>
      <c r="P155" s="386"/>
      <c r="Q155" s="386"/>
      <c r="R155" s="386"/>
      <c r="S155" s="386"/>
      <c r="T155" s="386"/>
      <c r="U155" s="386"/>
      <c r="V155" s="386"/>
      <c r="W155" s="386"/>
      <c r="X155" s="386"/>
      <c r="Y155" s="386"/>
      <c r="Z155" s="386"/>
      <c r="AA155" s="386"/>
      <c r="AB155" s="386"/>
      <c r="AC155" s="386"/>
      <c r="AD155" s="386"/>
      <c r="AE155" s="386"/>
      <c r="AF155" s="386"/>
    </row>
    <row r="156" spans="1:32" ht="12.75" x14ac:dyDescent="0.2">
      <c r="A156" s="385"/>
      <c r="B156" s="386"/>
      <c r="C156" s="386"/>
      <c r="D156" s="386"/>
      <c r="E156" s="386"/>
      <c r="F156" s="386"/>
      <c r="G156" s="386"/>
      <c r="H156" s="386"/>
      <c r="I156" s="386"/>
      <c r="J156" s="386"/>
      <c r="K156" s="386"/>
      <c r="L156" s="386"/>
      <c r="M156" s="386"/>
      <c r="N156" s="386"/>
      <c r="O156" s="386"/>
      <c r="P156" s="386"/>
      <c r="Q156" s="386"/>
      <c r="R156" s="386"/>
      <c r="S156" s="386"/>
      <c r="T156" s="386"/>
      <c r="U156" s="386"/>
      <c r="V156" s="386"/>
      <c r="W156" s="386"/>
      <c r="X156" s="386"/>
      <c r="Y156" s="386"/>
      <c r="Z156" s="386"/>
      <c r="AA156" s="386"/>
      <c r="AB156" s="386"/>
      <c r="AC156" s="386"/>
      <c r="AD156" s="386"/>
      <c r="AE156" s="386"/>
      <c r="AF156" s="386"/>
    </row>
    <row r="157" spans="1:32" ht="12.75" x14ac:dyDescent="0.2">
      <c r="A157" s="385"/>
      <c r="B157" s="386"/>
      <c r="C157" s="386"/>
      <c r="D157" s="386"/>
      <c r="E157" s="386"/>
      <c r="F157" s="386"/>
      <c r="G157" s="386"/>
      <c r="H157" s="386"/>
      <c r="I157" s="386"/>
      <c r="J157" s="386"/>
      <c r="K157" s="386"/>
      <c r="L157" s="386"/>
      <c r="M157" s="386"/>
      <c r="N157" s="386"/>
      <c r="O157" s="386"/>
      <c r="P157" s="386"/>
      <c r="Q157" s="386"/>
      <c r="R157" s="386"/>
      <c r="S157" s="386"/>
      <c r="T157" s="386"/>
      <c r="U157" s="386"/>
      <c r="V157" s="386"/>
      <c r="W157" s="386"/>
      <c r="X157" s="386"/>
      <c r="Y157" s="386"/>
      <c r="Z157" s="386"/>
      <c r="AA157" s="386"/>
      <c r="AB157" s="386"/>
      <c r="AC157" s="386"/>
      <c r="AD157" s="386"/>
      <c r="AE157" s="386"/>
      <c r="AF157" s="386"/>
    </row>
    <row r="158" spans="1:32" ht="12.75" x14ac:dyDescent="0.2">
      <c r="A158" s="385"/>
      <c r="B158" s="386"/>
      <c r="C158" s="386"/>
      <c r="D158" s="386"/>
      <c r="E158" s="386"/>
      <c r="F158" s="386"/>
      <c r="G158" s="386"/>
      <c r="H158" s="386"/>
      <c r="I158" s="386"/>
      <c r="J158" s="386"/>
      <c r="K158" s="386"/>
      <c r="L158" s="386"/>
      <c r="M158" s="386"/>
      <c r="N158" s="386"/>
      <c r="O158" s="386"/>
      <c r="P158" s="386"/>
      <c r="Q158" s="386"/>
      <c r="R158" s="386"/>
      <c r="S158" s="386"/>
      <c r="T158" s="386"/>
      <c r="U158" s="386"/>
      <c r="V158" s="386"/>
      <c r="W158" s="386"/>
      <c r="X158" s="386"/>
      <c r="Y158" s="386"/>
      <c r="Z158" s="386"/>
      <c r="AA158" s="386"/>
      <c r="AB158" s="386"/>
      <c r="AC158" s="386"/>
      <c r="AD158" s="386"/>
      <c r="AE158" s="386"/>
      <c r="AF158" s="386"/>
    </row>
    <row r="159" spans="1:32" ht="12.75" x14ac:dyDescent="0.2">
      <c r="A159" s="385"/>
      <c r="B159" s="386"/>
      <c r="C159" s="386"/>
      <c r="D159" s="386"/>
      <c r="E159" s="386"/>
      <c r="F159" s="386"/>
      <c r="G159" s="386"/>
      <c r="H159" s="386"/>
      <c r="I159" s="386"/>
      <c r="J159" s="386"/>
      <c r="K159" s="386"/>
      <c r="L159" s="386"/>
      <c r="M159" s="386"/>
      <c r="N159" s="386"/>
      <c r="O159" s="386"/>
      <c r="P159" s="386"/>
      <c r="Q159" s="386"/>
      <c r="R159" s="386"/>
      <c r="S159" s="386"/>
      <c r="T159" s="386"/>
      <c r="U159" s="386"/>
      <c r="V159" s="386"/>
      <c r="W159" s="386"/>
      <c r="X159" s="386"/>
      <c r="Y159" s="386"/>
      <c r="Z159" s="386"/>
      <c r="AA159" s="386"/>
      <c r="AB159" s="386"/>
      <c r="AC159" s="386"/>
      <c r="AD159" s="386"/>
      <c r="AE159" s="386"/>
      <c r="AF159" s="386"/>
    </row>
    <row r="160" spans="1:32" ht="12.75" x14ac:dyDescent="0.2">
      <c r="A160" s="385"/>
      <c r="B160" s="386"/>
      <c r="C160" s="386"/>
      <c r="D160" s="386"/>
      <c r="E160" s="386"/>
      <c r="F160" s="386"/>
      <c r="G160" s="386"/>
      <c r="H160" s="386"/>
      <c r="I160" s="386"/>
      <c r="J160" s="386"/>
      <c r="K160" s="386"/>
      <c r="L160" s="386"/>
      <c r="M160" s="386"/>
      <c r="N160" s="386"/>
      <c r="O160" s="386"/>
      <c r="P160" s="386"/>
      <c r="Q160" s="386"/>
      <c r="R160" s="386"/>
      <c r="S160" s="386"/>
      <c r="T160" s="386"/>
      <c r="U160" s="386"/>
      <c r="V160" s="386"/>
      <c r="W160" s="386"/>
      <c r="X160" s="386"/>
      <c r="Y160" s="386"/>
      <c r="Z160" s="386"/>
      <c r="AA160" s="386"/>
      <c r="AB160" s="386"/>
      <c r="AC160" s="386"/>
      <c r="AD160" s="386"/>
      <c r="AE160" s="386"/>
      <c r="AF160" s="386"/>
    </row>
    <row r="161" spans="1:32" ht="12.75" x14ac:dyDescent="0.2">
      <c r="A161" s="385"/>
      <c r="B161" s="386"/>
      <c r="C161" s="386"/>
      <c r="D161" s="386"/>
      <c r="E161" s="386"/>
      <c r="F161" s="386"/>
      <c r="G161" s="386"/>
      <c r="H161" s="386"/>
      <c r="I161" s="386"/>
      <c r="J161" s="386"/>
      <c r="K161" s="386"/>
      <c r="L161" s="386"/>
      <c r="M161" s="386"/>
      <c r="N161" s="386"/>
      <c r="O161" s="386"/>
      <c r="P161" s="386"/>
      <c r="Q161" s="386"/>
      <c r="R161" s="386"/>
      <c r="S161" s="386"/>
      <c r="T161" s="386"/>
      <c r="U161" s="386"/>
      <c r="V161" s="386"/>
      <c r="W161" s="386"/>
      <c r="X161" s="386"/>
      <c r="Y161" s="386"/>
      <c r="Z161" s="386"/>
      <c r="AA161" s="386"/>
      <c r="AB161" s="386"/>
      <c r="AC161" s="386"/>
      <c r="AD161" s="386"/>
      <c r="AE161" s="386"/>
      <c r="AF161" s="386"/>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2023-04-28T07:34:28Z</dcterms:modified>
</cp:coreProperties>
</file>